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TEXNIKH\meletes\ΤΕΧΝΙΚΑ ΠΡΟΓΡΑΜΜΑΤΑ\2. ΣΑΤΑ\ΣΑΤΑ 2026\"/>
    </mc:Choice>
  </mc:AlternateContent>
  <bookViews>
    <workbookView xWindow="0" yWindow="0" windowWidth="28800" windowHeight="12300"/>
  </bookViews>
  <sheets>
    <sheet name="ΣΑΤΑ 1η Ανακατανομή 2026 " sheetId="12" r:id="rId1"/>
    <sheet name="Φύλλο1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5" i="12" l="1"/>
  <c r="AU59" i="12" l="1"/>
  <c r="AV92" i="12" l="1"/>
  <c r="AV7" i="12"/>
  <c r="AS94" i="12"/>
  <c r="AU94" i="12"/>
  <c r="AR94" i="12"/>
  <c r="AL38" i="12" l="1"/>
  <c r="AO94" i="12" l="1"/>
  <c r="AN94" i="12"/>
  <c r="AK94" i="12"/>
  <c r="AM93" i="12"/>
  <c r="AQ93" i="12" s="1"/>
  <c r="AV93" i="12" s="1"/>
  <c r="J93" i="12"/>
  <c r="N93" i="12" s="1"/>
  <c r="R93" i="12" s="1"/>
  <c r="X93" i="12" s="1"/>
  <c r="AB93" i="12" s="1"/>
  <c r="AF93" i="12" s="1"/>
  <c r="AJ93" i="12" s="1"/>
  <c r="AP59" i="12" l="1"/>
  <c r="AP94" i="12" s="1"/>
  <c r="AM14" i="12"/>
  <c r="AQ14" i="12" s="1"/>
  <c r="AV14" i="12" s="1"/>
  <c r="N14" i="12"/>
  <c r="R14" i="12" s="1"/>
  <c r="X14" i="12" s="1"/>
  <c r="AB14" i="12" s="1"/>
  <c r="AF14" i="12" s="1"/>
  <c r="AJ14" i="12" s="1"/>
  <c r="AM70" i="12"/>
  <c r="AQ70" i="12" s="1"/>
  <c r="AV70" i="12" s="1"/>
  <c r="G70" i="12"/>
  <c r="J70" i="12" s="1"/>
  <c r="N70" i="12" s="1"/>
  <c r="R70" i="12" s="1"/>
  <c r="T70" i="12" s="1"/>
  <c r="X70" i="12" s="1"/>
  <c r="AB70" i="12" s="1"/>
  <c r="AF70" i="12" s="1"/>
  <c r="AJ70" i="12" s="1"/>
  <c r="AM9" i="12" l="1"/>
  <c r="AQ9" i="12" s="1"/>
  <c r="AV9" i="12" s="1"/>
  <c r="AM10" i="12"/>
  <c r="AQ10" i="12" s="1"/>
  <c r="AV10" i="12" s="1"/>
  <c r="AM11" i="12"/>
  <c r="AQ11" i="12" s="1"/>
  <c r="AV11" i="12" s="1"/>
  <c r="AM12" i="12"/>
  <c r="AQ12" i="12" s="1"/>
  <c r="AV12" i="12" s="1"/>
  <c r="AM13" i="12"/>
  <c r="AQ13" i="12" s="1"/>
  <c r="AV13" i="12" s="1"/>
  <c r="AM17" i="12"/>
  <c r="AQ17" i="12" s="1"/>
  <c r="AV17" i="12" s="1"/>
  <c r="AM18" i="12"/>
  <c r="AQ18" i="12" s="1"/>
  <c r="AV18" i="12" s="1"/>
  <c r="AM19" i="12"/>
  <c r="AQ19" i="12" s="1"/>
  <c r="AV19" i="12" s="1"/>
  <c r="AM20" i="12"/>
  <c r="AQ20" i="12" s="1"/>
  <c r="AV20" i="12" s="1"/>
  <c r="AM21" i="12"/>
  <c r="AQ21" i="12" s="1"/>
  <c r="AV21" i="12" s="1"/>
  <c r="AM22" i="12"/>
  <c r="AQ22" i="12" s="1"/>
  <c r="AV22" i="12" s="1"/>
  <c r="AM23" i="12"/>
  <c r="AQ23" i="12" s="1"/>
  <c r="AV23" i="12" s="1"/>
  <c r="AM24" i="12"/>
  <c r="AQ24" i="12" s="1"/>
  <c r="AV24" i="12" s="1"/>
  <c r="AM25" i="12"/>
  <c r="AQ25" i="12" s="1"/>
  <c r="AV25" i="12" s="1"/>
  <c r="AM26" i="12"/>
  <c r="AQ26" i="12" s="1"/>
  <c r="AV26" i="12" s="1"/>
  <c r="AM27" i="12"/>
  <c r="AQ27" i="12" s="1"/>
  <c r="AV27" i="12" s="1"/>
  <c r="AM28" i="12"/>
  <c r="AQ28" i="12" s="1"/>
  <c r="AV28" i="12" s="1"/>
  <c r="AM29" i="12"/>
  <c r="AQ29" i="12" s="1"/>
  <c r="AV29" i="12" s="1"/>
  <c r="AM30" i="12"/>
  <c r="AQ30" i="12" s="1"/>
  <c r="AV30" i="12" s="1"/>
  <c r="AM31" i="12"/>
  <c r="AQ31" i="12" s="1"/>
  <c r="AV31" i="12" s="1"/>
  <c r="AM32" i="12"/>
  <c r="AQ32" i="12" s="1"/>
  <c r="AV32" i="12" s="1"/>
  <c r="AM33" i="12"/>
  <c r="AQ33" i="12" s="1"/>
  <c r="AV33" i="12" s="1"/>
  <c r="AM34" i="12"/>
  <c r="AQ34" i="12" s="1"/>
  <c r="AV34" i="12" s="1"/>
  <c r="AM36" i="12"/>
  <c r="AQ36" i="12" s="1"/>
  <c r="AV36" i="12" s="1"/>
  <c r="AM37" i="12"/>
  <c r="AQ37" i="12" s="1"/>
  <c r="AV37" i="12" s="1"/>
  <c r="AM38" i="12"/>
  <c r="AM40" i="12"/>
  <c r="AQ40" i="12" s="1"/>
  <c r="AV40" i="12" s="1"/>
  <c r="AM41" i="12"/>
  <c r="AQ41" i="12" s="1"/>
  <c r="AV41" i="12" s="1"/>
  <c r="AM42" i="12"/>
  <c r="AQ42" i="12" s="1"/>
  <c r="AV42" i="12" s="1"/>
  <c r="AM44" i="12"/>
  <c r="AQ44" i="12" s="1"/>
  <c r="AV44" i="12" s="1"/>
  <c r="AM45" i="12"/>
  <c r="AQ45" i="12" s="1"/>
  <c r="AV45" i="12" s="1"/>
  <c r="AM46" i="12"/>
  <c r="AQ46" i="12" s="1"/>
  <c r="AV46" i="12" s="1"/>
  <c r="AM47" i="12"/>
  <c r="AQ47" i="12" s="1"/>
  <c r="AV47" i="12" s="1"/>
  <c r="AM48" i="12"/>
  <c r="AQ48" i="12" s="1"/>
  <c r="AV48" i="12" s="1"/>
  <c r="AM49" i="12"/>
  <c r="AQ49" i="12" s="1"/>
  <c r="AV49" i="12" s="1"/>
  <c r="AM50" i="12"/>
  <c r="AQ50" i="12" s="1"/>
  <c r="AV50" i="12" s="1"/>
  <c r="AM51" i="12"/>
  <c r="AQ51" i="12" s="1"/>
  <c r="AV51" i="12" s="1"/>
  <c r="AM52" i="12"/>
  <c r="AQ52" i="12" s="1"/>
  <c r="AV52" i="12" s="1"/>
  <c r="AM53" i="12"/>
  <c r="AQ53" i="12" s="1"/>
  <c r="AV53" i="12" s="1"/>
  <c r="AM54" i="12"/>
  <c r="AQ54" i="12" s="1"/>
  <c r="AV54" i="12" s="1"/>
  <c r="AM55" i="12"/>
  <c r="AQ55" i="12" s="1"/>
  <c r="AV55" i="12" s="1"/>
  <c r="AM56" i="12"/>
  <c r="AQ56" i="12" s="1"/>
  <c r="AV56" i="12" s="1"/>
  <c r="AM57" i="12"/>
  <c r="AQ57" i="12" s="1"/>
  <c r="AV57" i="12" s="1"/>
  <c r="AM58" i="12"/>
  <c r="AQ58" i="12" s="1"/>
  <c r="AV58" i="12" s="1"/>
  <c r="AM59" i="12"/>
  <c r="AQ59" i="12" s="1"/>
  <c r="AV59" i="12" s="1"/>
  <c r="AM60" i="12"/>
  <c r="AQ60" i="12" s="1"/>
  <c r="AM61" i="12"/>
  <c r="AQ61" i="12" s="1"/>
  <c r="AV61" i="12" s="1"/>
  <c r="AM62" i="12"/>
  <c r="AQ62" i="12" s="1"/>
  <c r="AV62" i="12" s="1"/>
  <c r="AM63" i="12"/>
  <c r="AQ63" i="12" s="1"/>
  <c r="AV63" i="12" s="1"/>
  <c r="AM64" i="12"/>
  <c r="AQ64" i="12" s="1"/>
  <c r="AV64" i="12" s="1"/>
  <c r="AM67" i="12"/>
  <c r="AQ67" i="12" s="1"/>
  <c r="AV67" i="12" s="1"/>
  <c r="AM68" i="12"/>
  <c r="AQ68" i="12" s="1"/>
  <c r="AV68" i="12" s="1"/>
  <c r="AM69" i="12"/>
  <c r="AQ69" i="12" s="1"/>
  <c r="AV69" i="12" s="1"/>
  <c r="AM71" i="12"/>
  <c r="AQ71" i="12" s="1"/>
  <c r="AV71" i="12" s="1"/>
  <c r="AM72" i="12"/>
  <c r="AQ72" i="12" s="1"/>
  <c r="AV72" i="12" s="1"/>
  <c r="AM73" i="12"/>
  <c r="AQ73" i="12" s="1"/>
  <c r="AV73" i="12" s="1"/>
  <c r="AM74" i="12"/>
  <c r="AQ74" i="12" s="1"/>
  <c r="AV74" i="12" s="1"/>
  <c r="AM75" i="12"/>
  <c r="AQ75" i="12" s="1"/>
  <c r="AV75" i="12" s="1"/>
  <c r="AM76" i="12"/>
  <c r="AQ76" i="12" s="1"/>
  <c r="AV76" i="12" s="1"/>
  <c r="AM78" i="12"/>
  <c r="AQ78" i="12" s="1"/>
  <c r="AV78" i="12" s="1"/>
  <c r="AM79" i="12"/>
  <c r="AQ79" i="12" s="1"/>
  <c r="AV79" i="12" s="1"/>
  <c r="AM80" i="12"/>
  <c r="AQ80" i="12" s="1"/>
  <c r="AV80" i="12" s="1"/>
  <c r="AM81" i="12"/>
  <c r="AQ81" i="12" s="1"/>
  <c r="AV81" i="12" s="1"/>
  <c r="AM82" i="12"/>
  <c r="AQ82" i="12" s="1"/>
  <c r="AV82" i="12" s="1"/>
  <c r="AM83" i="12"/>
  <c r="AQ83" i="12" s="1"/>
  <c r="AV83" i="12" s="1"/>
  <c r="AM84" i="12"/>
  <c r="AQ84" i="12" s="1"/>
  <c r="AV84" i="12" s="1"/>
  <c r="AM85" i="12"/>
  <c r="AQ85" i="12" s="1"/>
  <c r="AV85" i="12" s="1"/>
  <c r="AM86" i="12"/>
  <c r="AQ86" i="12" s="1"/>
  <c r="AV86" i="12" s="1"/>
  <c r="AM89" i="12"/>
  <c r="AQ89" i="12" s="1"/>
  <c r="AV89" i="12" s="1"/>
  <c r="AM90" i="12"/>
  <c r="AQ90" i="12" s="1"/>
  <c r="AV90" i="12" s="1"/>
  <c r="AM91" i="12"/>
  <c r="AQ91" i="12" s="1"/>
  <c r="AV91" i="12" s="1"/>
  <c r="AM8" i="12"/>
  <c r="AQ8" i="12" s="1"/>
  <c r="AL77" i="12"/>
  <c r="AM77" i="12" s="1"/>
  <c r="AQ77" i="12" s="1"/>
  <c r="AV77" i="12" s="1"/>
  <c r="AL66" i="12"/>
  <c r="AM66" i="12" s="1"/>
  <c r="AQ66" i="12" s="1"/>
  <c r="AV66" i="12" s="1"/>
  <c r="AL43" i="12"/>
  <c r="AM43" i="12" s="1"/>
  <c r="AQ43" i="12" s="1"/>
  <c r="AV43" i="12" s="1"/>
  <c r="AL39" i="12"/>
  <c r="AL94" i="12" s="1"/>
  <c r="AT60" i="12" l="1"/>
  <c r="AT94" i="12" s="1"/>
  <c r="AV8" i="12"/>
  <c r="AM39" i="12"/>
  <c r="AQ39" i="12" s="1"/>
  <c r="AV39" i="12" s="1"/>
  <c r="AQ38" i="12"/>
  <c r="AV38" i="12" s="1"/>
  <c r="AG94" i="12"/>
  <c r="D101" i="12"/>
  <c r="Y94" i="12"/>
  <c r="W94" i="12"/>
  <c r="P94" i="12"/>
  <c r="L94" i="12"/>
  <c r="K94" i="12"/>
  <c r="I94" i="12"/>
  <c r="D94" i="12"/>
  <c r="J91" i="12"/>
  <c r="N91" i="12" s="1"/>
  <c r="R91" i="12" s="1"/>
  <c r="T91" i="12" s="1"/>
  <c r="X91" i="12" s="1"/>
  <c r="AB91" i="12" s="1"/>
  <c r="AF91" i="12" s="1"/>
  <c r="AJ91" i="12" s="1"/>
  <c r="J90" i="12"/>
  <c r="N90" i="12" s="1"/>
  <c r="R90" i="12" s="1"/>
  <c r="T90" i="12" s="1"/>
  <c r="X90" i="12" s="1"/>
  <c r="AB90" i="12" s="1"/>
  <c r="AF90" i="12" s="1"/>
  <c r="AJ90" i="12" s="1"/>
  <c r="N89" i="12"/>
  <c r="R89" i="12" s="1"/>
  <c r="T89" i="12" s="1"/>
  <c r="X89" i="12" s="1"/>
  <c r="AB89" i="12" s="1"/>
  <c r="AF89" i="12" s="1"/>
  <c r="AJ89" i="12" s="1"/>
  <c r="N87" i="12"/>
  <c r="R87" i="12" s="1"/>
  <c r="F86" i="12"/>
  <c r="J86" i="12" s="1"/>
  <c r="N86" i="12" s="1"/>
  <c r="R86" i="12" s="1"/>
  <c r="T86" i="12" s="1"/>
  <c r="X86" i="12" s="1"/>
  <c r="AB86" i="12" s="1"/>
  <c r="AF86" i="12" s="1"/>
  <c r="AJ86" i="12" s="1"/>
  <c r="J85" i="12"/>
  <c r="N85" i="12" s="1"/>
  <c r="R85" i="12" s="1"/>
  <c r="T85" i="12" s="1"/>
  <c r="X85" i="12" s="1"/>
  <c r="AB85" i="12" s="1"/>
  <c r="AF85" i="12" s="1"/>
  <c r="AJ85" i="12" s="1"/>
  <c r="N84" i="12"/>
  <c r="R84" i="12" s="1"/>
  <c r="T84" i="12" s="1"/>
  <c r="X84" i="12" s="1"/>
  <c r="AB84" i="12" s="1"/>
  <c r="AF84" i="12" s="1"/>
  <c r="AJ84" i="12" s="1"/>
  <c r="AC83" i="12"/>
  <c r="J83" i="12"/>
  <c r="N83" i="12" s="1"/>
  <c r="R83" i="12" s="1"/>
  <c r="T83" i="12" s="1"/>
  <c r="X83" i="12" s="1"/>
  <c r="J82" i="12"/>
  <c r="N82" i="12" s="1"/>
  <c r="R82" i="12" s="1"/>
  <c r="T82" i="12" s="1"/>
  <c r="X82" i="12" s="1"/>
  <c r="AB82" i="12" s="1"/>
  <c r="AF82" i="12" s="1"/>
  <c r="AJ82" i="12" s="1"/>
  <c r="J81" i="12"/>
  <c r="N81" i="12" s="1"/>
  <c r="R81" i="12" s="1"/>
  <c r="T81" i="12" s="1"/>
  <c r="X81" i="12" s="1"/>
  <c r="AB81" i="12" s="1"/>
  <c r="AF81" i="12" s="1"/>
  <c r="AJ81" i="12" s="1"/>
  <c r="N80" i="12"/>
  <c r="R80" i="12" s="1"/>
  <c r="T80" i="12" s="1"/>
  <c r="X80" i="12" s="1"/>
  <c r="AB80" i="12" s="1"/>
  <c r="AF80" i="12" s="1"/>
  <c r="AJ80" i="12" s="1"/>
  <c r="N79" i="12"/>
  <c r="R79" i="12" s="1"/>
  <c r="T79" i="12" s="1"/>
  <c r="X79" i="12" s="1"/>
  <c r="AB79" i="12" s="1"/>
  <c r="AF79" i="12" s="1"/>
  <c r="AJ79" i="12" s="1"/>
  <c r="R78" i="12"/>
  <c r="T78" i="12" s="1"/>
  <c r="X78" i="12" s="1"/>
  <c r="AB78" i="12" s="1"/>
  <c r="AF78" i="12" s="1"/>
  <c r="AJ78" i="12" s="1"/>
  <c r="Q78" i="12"/>
  <c r="AC77" i="12"/>
  <c r="N77" i="12"/>
  <c r="R77" i="12" s="1"/>
  <c r="T77" i="12" s="1"/>
  <c r="X77" i="12" s="1"/>
  <c r="AB77" i="12" s="1"/>
  <c r="R76" i="12"/>
  <c r="T76" i="12" s="1"/>
  <c r="X76" i="12" s="1"/>
  <c r="AB76" i="12" s="1"/>
  <c r="AF76" i="12" s="1"/>
  <c r="AJ76" i="12" s="1"/>
  <c r="N75" i="12"/>
  <c r="R75" i="12" s="1"/>
  <c r="T75" i="12" s="1"/>
  <c r="X75" i="12" s="1"/>
  <c r="AB75" i="12" s="1"/>
  <c r="AF75" i="12" s="1"/>
  <c r="AJ75" i="12" s="1"/>
  <c r="N74" i="12"/>
  <c r="R74" i="12" s="1"/>
  <c r="T74" i="12" s="1"/>
  <c r="X74" i="12" s="1"/>
  <c r="AB74" i="12" s="1"/>
  <c r="AF74" i="12" s="1"/>
  <c r="AJ74" i="12" s="1"/>
  <c r="J73" i="12"/>
  <c r="N73" i="12" s="1"/>
  <c r="R73" i="12" s="1"/>
  <c r="T73" i="12" s="1"/>
  <c r="X73" i="12" s="1"/>
  <c r="AB73" i="12" s="1"/>
  <c r="AF73" i="12" s="1"/>
  <c r="AJ73" i="12" s="1"/>
  <c r="F72" i="12"/>
  <c r="J72" i="12" s="1"/>
  <c r="N72" i="12" s="1"/>
  <c r="R72" i="12" s="1"/>
  <c r="T72" i="12" s="1"/>
  <c r="X72" i="12" s="1"/>
  <c r="AB72" i="12" s="1"/>
  <c r="AF72" i="12" s="1"/>
  <c r="AJ72" i="12" s="1"/>
  <c r="G71" i="12"/>
  <c r="J69" i="12"/>
  <c r="N69" i="12" s="1"/>
  <c r="R69" i="12" s="1"/>
  <c r="T69" i="12" s="1"/>
  <c r="X69" i="12" s="1"/>
  <c r="AB69" i="12" s="1"/>
  <c r="AF69" i="12" s="1"/>
  <c r="AJ69" i="12" s="1"/>
  <c r="J68" i="12"/>
  <c r="N68" i="12" s="1"/>
  <c r="R68" i="12" s="1"/>
  <c r="T68" i="12" s="1"/>
  <c r="X68" i="12" s="1"/>
  <c r="AB68" i="12" s="1"/>
  <c r="AF68" i="12" s="1"/>
  <c r="AJ68" i="12" s="1"/>
  <c r="J67" i="12"/>
  <c r="N67" i="12" s="1"/>
  <c r="R67" i="12" s="1"/>
  <c r="T67" i="12" s="1"/>
  <c r="X67" i="12" s="1"/>
  <c r="AB67" i="12" s="1"/>
  <c r="AF67" i="12" s="1"/>
  <c r="AJ67" i="12" s="1"/>
  <c r="N66" i="12"/>
  <c r="R66" i="12" s="1"/>
  <c r="T66" i="12" s="1"/>
  <c r="X66" i="12" s="1"/>
  <c r="AB66" i="12" s="1"/>
  <c r="AF66" i="12" s="1"/>
  <c r="AJ66" i="12" s="1"/>
  <c r="N64" i="12"/>
  <c r="R64" i="12" s="1"/>
  <c r="T64" i="12" s="1"/>
  <c r="X64" i="12" s="1"/>
  <c r="AB64" i="12" s="1"/>
  <c r="AF64" i="12" s="1"/>
  <c r="AJ64" i="12" s="1"/>
  <c r="J63" i="12"/>
  <c r="N63" i="12" s="1"/>
  <c r="R63" i="12" s="1"/>
  <c r="T63" i="12" s="1"/>
  <c r="X63" i="12" s="1"/>
  <c r="AB63" i="12" s="1"/>
  <c r="AF63" i="12" s="1"/>
  <c r="AJ63" i="12" s="1"/>
  <c r="J62" i="12"/>
  <c r="N62" i="12" s="1"/>
  <c r="R62" i="12" s="1"/>
  <c r="T62" i="12" s="1"/>
  <c r="X62" i="12" s="1"/>
  <c r="AB62" i="12" s="1"/>
  <c r="AF62" i="12" s="1"/>
  <c r="AJ62" i="12" s="1"/>
  <c r="AC61" i="12"/>
  <c r="N61" i="12"/>
  <c r="R61" i="12" s="1"/>
  <c r="T61" i="12" s="1"/>
  <c r="X61" i="12" s="1"/>
  <c r="AB61" i="12" s="1"/>
  <c r="AF61" i="12" s="1"/>
  <c r="AJ61" i="12" s="1"/>
  <c r="T60" i="12"/>
  <c r="T57" i="12"/>
  <c r="X57" i="12" s="1"/>
  <c r="AB57" i="12" s="1"/>
  <c r="AF57" i="12" s="1"/>
  <c r="AJ57" i="12" s="1"/>
  <c r="J57" i="12"/>
  <c r="N57" i="12" s="1"/>
  <c r="T56" i="12"/>
  <c r="X56" i="12" s="1"/>
  <c r="AB56" i="12" s="1"/>
  <c r="AF56" i="12" s="1"/>
  <c r="AJ56" i="12" s="1"/>
  <c r="J56" i="12"/>
  <c r="N56" i="12" s="1"/>
  <c r="V55" i="12"/>
  <c r="T55" i="12"/>
  <c r="J54" i="12"/>
  <c r="N54" i="12" s="1"/>
  <c r="R54" i="12" s="1"/>
  <c r="T54" i="12" s="1"/>
  <c r="X54" i="12" s="1"/>
  <c r="AB54" i="12" s="1"/>
  <c r="AF54" i="12" s="1"/>
  <c r="AJ54" i="12" s="1"/>
  <c r="J53" i="12"/>
  <c r="N53" i="12" s="1"/>
  <c r="R53" i="12" s="1"/>
  <c r="T53" i="12" s="1"/>
  <c r="X53" i="12" s="1"/>
  <c r="AB53" i="12" s="1"/>
  <c r="AF53" i="12" s="1"/>
  <c r="AJ53" i="12" s="1"/>
  <c r="O52" i="12"/>
  <c r="O94" i="12" s="1"/>
  <c r="J52" i="12"/>
  <c r="N52" i="12" s="1"/>
  <c r="J51" i="12"/>
  <c r="N51" i="12" s="1"/>
  <c r="R51" i="12" s="1"/>
  <c r="T51" i="12" s="1"/>
  <c r="X51" i="12" s="1"/>
  <c r="AB51" i="12" s="1"/>
  <c r="AF51" i="12" s="1"/>
  <c r="AJ51" i="12" s="1"/>
  <c r="Z50" i="12"/>
  <c r="J50" i="12"/>
  <c r="N50" i="12" s="1"/>
  <c r="R50" i="12" s="1"/>
  <c r="T50" i="12" s="1"/>
  <c r="X50" i="12" s="1"/>
  <c r="J49" i="12"/>
  <c r="N49" i="12" s="1"/>
  <c r="R49" i="12" s="1"/>
  <c r="U49" i="12" s="1"/>
  <c r="AB48" i="12"/>
  <c r="AF48" i="12" s="1"/>
  <c r="AJ48" i="12" s="1"/>
  <c r="J47" i="12"/>
  <c r="N47" i="12" s="1"/>
  <c r="R47" i="12" s="1"/>
  <c r="T47" i="12" s="1"/>
  <c r="X47" i="12" s="1"/>
  <c r="AB47" i="12" s="1"/>
  <c r="AF47" i="12" s="1"/>
  <c r="AJ47" i="12" s="1"/>
  <c r="J46" i="12"/>
  <c r="N46" i="12" s="1"/>
  <c r="R46" i="12" s="1"/>
  <c r="T46" i="12" s="1"/>
  <c r="X46" i="12" s="1"/>
  <c r="AB46" i="12" s="1"/>
  <c r="AF46" i="12" s="1"/>
  <c r="AJ46" i="12" s="1"/>
  <c r="N45" i="12"/>
  <c r="R45" i="12" s="1"/>
  <c r="T45" i="12" s="1"/>
  <c r="X45" i="12" s="1"/>
  <c r="AB45" i="12" s="1"/>
  <c r="AF45" i="12" s="1"/>
  <c r="AJ45" i="12" s="1"/>
  <c r="J44" i="12"/>
  <c r="N44" i="12" s="1"/>
  <c r="R44" i="12" s="1"/>
  <c r="T44" i="12" s="1"/>
  <c r="X44" i="12" s="1"/>
  <c r="AB44" i="12" s="1"/>
  <c r="AF44" i="12" s="1"/>
  <c r="AJ44" i="12" s="1"/>
  <c r="S43" i="12"/>
  <c r="G43" i="12"/>
  <c r="E43" i="12"/>
  <c r="J43" i="12" s="1"/>
  <c r="N43" i="12" s="1"/>
  <c r="R43" i="12" s="1"/>
  <c r="T43" i="12" s="1"/>
  <c r="X43" i="12" s="1"/>
  <c r="AB43" i="12" s="1"/>
  <c r="AF43" i="12" s="1"/>
  <c r="AJ43" i="12" s="1"/>
  <c r="Q42" i="12"/>
  <c r="F42" i="12"/>
  <c r="J42" i="12" s="1"/>
  <c r="N42" i="12" s="1"/>
  <c r="R42" i="12" s="1"/>
  <c r="T42" i="12" s="1"/>
  <c r="X42" i="12" s="1"/>
  <c r="AB42" i="12" s="1"/>
  <c r="AF42" i="12" s="1"/>
  <c r="AJ42" i="12" s="1"/>
  <c r="R41" i="12"/>
  <c r="T41" i="12" s="1"/>
  <c r="X41" i="12" s="1"/>
  <c r="AB41" i="12" s="1"/>
  <c r="AF41" i="12" s="1"/>
  <c r="AJ41" i="12" s="1"/>
  <c r="Q41" i="12"/>
  <c r="E40" i="12"/>
  <c r="J40" i="12" s="1"/>
  <c r="N40" i="12" s="1"/>
  <c r="R40" i="12" s="1"/>
  <c r="T40" i="12" s="1"/>
  <c r="X40" i="12" s="1"/>
  <c r="AB40" i="12" s="1"/>
  <c r="AF40" i="12" s="1"/>
  <c r="AJ40" i="12" s="1"/>
  <c r="AC39" i="12"/>
  <c r="J39" i="12"/>
  <c r="N39" i="12" s="1"/>
  <c r="R39" i="12" s="1"/>
  <c r="T39" i="12" s="1"/>
  <c r="X39" i="12" s="1"/>
  <c r="AB39" i="12" s="1"/>
  <c r="AC38" i="12"/>
  <c r="S38" i="12"/>
  <c r="J38" i="12"/>
  <c r="N38" i="12" s="1"/>
  <c r="R38" i="12" s="1"/>
  <c r="R37" i="12"/>
  <c r="T37" i="12" s="1"/>
  <c r="X37" i="12" s="1"/>
  <c r="AB37" i="12" s="1"/>
  <c r="AF37" i="12" s="1"/>
  <c r="AJ37" i="12" s="1"/>
  <c r="Q37" i="12"/>
  <c r="R36" i="12"/>
  <c r="T36" i="12" s="1"/>
  <c r="X36" i="12" s="1"/>
  <c r="AB36" i="12" s="1"/>
  <c r="AF36" i="12" s="1"/>
  <c r="AJ36" i="12" s="1"/>
  <c r="Q36" i="12"/>
  <c r="N34" i="12"/>
  <c r="R34" i="12" s="1"/>
  <c r="T34" i="12" s="1"/>
  <c r="X34" i="12" s="1"/>
  <c r="AB34" i="12" s="1"/>
  <c r="AF34" i="12" s="1"/>
  <c r="AJ34" i="12" s="1"/>
  <c r="AB33" i="12"/>
  <c r="AF33" i="12" s="1"/>
  <c r="AJ33" i="12" s="1"/>
  <c r="J32" i="12"/>
  <c r="N32" i="12" s="1"/>
  <c r="R32" i="12" s="1"/>
  <c r="T32" i="12" s="1"/>
  <c r="X32" i="12" s="1"/>
  <c r="AB32" i="12" s="1"/>
  <c r="AF32" i="12" s="1"/>
  <c r="AJ32" i="12" s="1"/>
  <c r="T30" i="12"/>
  <c r="X30" i="12" s="1"/>
  <c r="AB30" i="12" s="1"/>
  <c r="AF30" i="12" s="1"/>
  <c r="AH30" i="12" s="1"/>
  <c r="J30" i="12"/>
  <c r="N30" i="12" s="1"/>
  <c r="J29" i="12"/>
  <c r="N29" i="12" s="1"/>
  <c r="R29" i="12" s="1"/>
  <c r="T29" i="12" s="1"/>
  <c r="X29" i="12" s="1"/>
  <c r="AB29" i="12" s="1"/>
  <c r="AF29" i="12" s="1"/>
  <c r="AJ29" i="12" s="1"/>
  <c r="E28" i="12"/>
  <c r="J28" i="12" s="1"/>
  <c r="N28" i="12" s="1"/>
  <c r="R28" i="12" s="1"/>
  <c r="T28" i="12" s="1"/>
  <c r="X28" i="12" s="1"/>
  <c r="AB28" i="12" s="1"/>
  <c r="AF28" i="12" s="1"/>
  <c r="AJ28" i="12" s="1"/>
  <c r="E27" i="12"/>
  <c r="J27" i="12" s="1"/>
  <c r="N27" i="12" s="1"/>
  <c r="R27" i="12" s="1"/>
  <c r="T27" i="12" s="1"/>
  <c r="X27" i="12" s="1"/>
  <c r="AB27" i="12" s="1"/>
  <c r="AF27" i="12" s="1"/>
  <c r="AJ27" i="12" s="1"/>
  <c r="J26" i="12"/>
  <c r="N26" i="12" s="1"/>
  <c r="R26" i="12" s="1"/>
  <c r="T26" i="12" s="1"/>
  <c r="X26" i="12" s="1"/>
  <c r="AB26" i="12" s="1"/>
  <c r="AF26" i="12" s="1"/>
  <c r="AJ26" i="12" s="1"/>
  <c r="J25" i="12"/>
  <c r="N25" i="12" s="1"/>
  <c r="R25" i="12" s="1"/>
  <c r="T25" i="12" s="1"/>
  <c r="X25" i="12" s="1"/>
  <c r="AB25" i="12" s="1"/>
  <c r="AF25" i="12" s="1"/>
  <c r="AJ25" i="12" s="1"/>
  <c r="J24" i="12"/>
  <c r="N24" i="12" s="1"/>
  <c r="R24" i="12" s="1"/>
  <c r="T24" i="12" s="1"/>
  <c r="X24" i="12" s="1"/>
  <c r="AB24" i="12" s="1"/>
  <c r="AF24" i="12" s="1"/>
  <c r="AJ24" i="12" s="1"/>
  <c r="J23" i="12"/>
  <c r="N23" i="12" s="1"/>
  <c r="R23" i="12" s="1"/>
  <c r="T23" i="12" s="1"/>
  <c r="X23" i="12" s="1"/>
  <c r="AB23" i="12" s="1"/>
  <c r="AF23" i="12" s="1"/>
  <c r="AJ23" i="12" s="1"/>
  <c r="T22" i="12"/>
  <c r="X22" i="12" s="1"/>
  <c r="AB22" i="12" s="1"/>
  <c r="AF22" i="12" s="1"/>
  <c r="AJ22" i="12" s="1"/>
  <c r="J22" i="12"/>
  <c r="N22" i="12" s="1"/>
  <c r="J21" i="12"/>
  <c r="N21" i="12" s="1"/>
  <c r="R21" i="12" s="1"/>
  <c r="T21" i="12" s="1"/>
  <c r="X21" i="12" s="1"/>
  <c r="AB21" i="12" s="1"/>
  <c r="AF21" i="12" s="1"/>
  <c r="AJ21" i="12" s="1"/>
  <c r="N20" i="12"/>
  <c r="R20" i="12" s="1"/>
  <c r="T20" i="12" s="1"/>
  <c r="X20" i="12" s="1"/>
  <c r="AB20" i="12" s="1"/>
  <c r="AF20" i="12" s="1"/>
  <c r="AJ20" i="12" s="1"/>
  <c r="N19" i="12"/>
  <c r="R19" i="12" s="1"/>
  <c r="T19" i="12" s="1"/>
  <c r="X19" i="12" s="1"/>
  <c r="AB19" i="12" s="1"/>
  <c r="AF19" i="12" s="1"/>
  <c r="AJ19" i="12" s="1"/>
  <c r="J18" i="12"/>
  <c r="N18" i="12" s="1"/>
  <c r="R18" i="12" s="1"/>
  <c r="T18" i="12" s="1"/>
  <c r="X18" i="12" s="1"/>
  <c r="AB18" i="12" s="1"/>
  <c r="AF18" i="12" s="1"/>
  <c r="AJ18" i="12" s="1"/>
  <c r="J17" i="12"/>
  <c r="N17" i="12" s="1"/>
  <c r="R17" i="12" s="1"/>
  <c r="T17" i="12" s="1"/>
  <c r="X17" i="12" s="1"/>
  <c r="AB17" i="12" s="1"/>
  <c r="AF17" i="12" s="1"/>
  <c r="AJ17" i="12" s="1"/>
  <c r="Z13" i="12"/>
  <c r="F13" i="12"/>
  <c r="J13" i="12" s="1"/>
  <c r="N13" i="12" s="1"/>
  <c r="R13" i="12" s="1"/>
  <c r="T13" i="12" s="1"/>
  <c r="X13" i="12" s="1"/>
  <c r="E12" i="12"/>
  <c r="J12" i="12" s="1"/>
  <c r="N12" i="12" s="1"/>
  <c r="R12" i="12" s="1"/>
  <c r="T12" i="12" s="1"/>
  <c r="X12" i="12" s="1"/>
  <c r="AB12" i="12" s="1"/>
  <c r="AF12" i="12" s="1"/>
  <c r="AJ12" i="12" s="1"/>
  <c r="E11" i="12"/>
  <c r="J11" i="12" s="1"/>
  <c r="N11" i="12" s="1"/>
  <c r="R11" i="12" s="1"/>
  <c r="T11" i="12" s="1"/>
  <c r="X11" i="12" s="1"/>
  <c r="AB11" i="12" s="1"/>
  <c r="AF11" i="12" s="1"/>
  <c r="AJ11" i="12" s="1"/>
  <c r="J10" i="12"/>
  <c r="N10" i="12" s="1"/>
  <c r="R10" i="12" s="1"/>
  <c r="T10" i="12" s="1"/>
  <c r="X10" i="12" s="1"/>
  <c r="AB10" i="12" s="1"/>
  <c r="AF10" i="12" s="1"/>
  <c r="AJ10" i="12" s="1"/>
  <c r="F9" i="12"/>
  <c r="J9" i="12" s="1"/>
  <c r="N9" i="12" s="1"/>
  <c r="R9" i="12" s="1"/>
  <c r="T9" i="12" s="1"/>
  <c r="X9" i="12" s="1"/>
  <c r="AB9" i="12" s="1"/>
  <c r="AF9" i="12" s="1"/>
  <c r="AJ9" i="12" s="1"/>
  <c r="N8" i="12"/>
  <c r="R8" i="12" s="1"/>
  <c r="T8" i="12" s="1"/>
  <c r="AB7" i="12"/>
  <c r="AJ7" i="12" s="1"/>
  <c r="J7" i="12"/>
  <c r="N7" i="12" s="1"/>
  <c r="R7" i="12" s="1"/>
  <c r="AB13" i="12" l="1"/>
  <c r="AF13" i="12" s="1"/>
  <c r="AJ13" i="12" s="1"/>
  <c r="AM94" i="12"/>
  <c r="AV60" i="12"/>
  <c r="AV94" i="12" s="1"/>
  <c r="AF39" i="12"/>
  <c r="AJ39" i="12" s="1"/>
  <c r="G94" i="12"/>
  <c r="AQ94" i="12"/>
  <c r="T38" i="12"/>
  <c r="X38" i="12" s="1"/>
  <c r="AB38" i="12" s="1"/>
  <c r="AF38" i="12" s="1"/>
  <c r="AJ38" i="12" s="1"/>
  <c r="AF77" i="12"/>
  <c r="AJ77" i="12" s="1"/>
  <c r="AH94" i="12"/>
  <c r="AI31" i="12"/>
  <c r="F94" i="12"/>
  <c r="X55" i="12"/>
  <c r="AB55" i="12" s="1"/>
  <c r="AF55" i="12" s="1"/>
  <c r="AJ55" i="12" s="1"/>
  <c r="J71" i="12"/>
  <c r="N71" i="12" s="1"/>
  <c r="R71" i="12" s="1"/>
  <c r="X71" i="12" s="1"/>
  <c r="AB71" i="12" s="1"/>
  <c r="AF71" i="12" s="1"/>
  <c r="AJ71" i="12" s="1"/>
  <c r="AB50" i="12"/>
  <c r="AF50" i="12" s="1"/>
  <c r="AJ50" i="12" s="1"/>
  <c r="S94" i="12"/>
  <c r="Z94" i="12"/>
  <c r="AC94" i="12"/>
  <c r="R52" i="12"/>
  <c r="T52" i="12" s="1"/>
  <c r="X52" i="12" s="1"/>
  <c r="AB52" i="12" s="1"/>
  <c r="AF52" i="12" s="1"/>
  <c r="AJ52" i="12" s="1"/>
  <c r="AJ30" i="12"/>
  <c r="X8" i="12"/>
  <c r="AB8" i="12" s="1"/>
  <c r="AF8" i="12" s="1"/>
  <c r="AJ8" i="12" s="1"/>
  <c r="V60" i="12"/>
  <c r="X60" i="12" s="1"/>
  <c r="AB60" i="12" s="1"/>
  <c r="AF60" i="12" s="1"/>
  <c r="AJ60" i="12" s="1"/>
  <c r="U94" i="12"/>
  <c r="X7" i="12"/>
  <c r="AB83" i="12"/>
  <c r="AF83" i="12" s="1"/>
  <c r="AJ83" i="12" s="1"/>
  <c r="AA58" i="12"/>
  <c r="T49" i="12"/>
  <c r="X49" i="12" s="1"/>
  <c r="AB49" i="12" s="1"/>
  <c r="AF49" i="12" s="1"/>
  <c r="AJ49" i="12" s="1"/>
  <c r="E94" i="12"/>
  <c r="M52" i="12"/>
  <c r="T94" i="12" l="1"/>
  <c r="J94" i="12"/>
  <c r="N94" i="12"/>
  <c r="AJ31" i="12"/>
  <c r="AI94" i="12"/>
  <c r="AH95" i="12" s="1"/>
  <c r="R94" i="12"/>
  <c r="V94" i="12"/>
  <c r="X94" i="12"/>
  <c r="AF7" i="12"/>
  <c r="M94" i="12"/>
  <c r="Q52" i="12"/>
  <c r="Q94" i="12" s="1"/>
  <c r="AD58" i="12"/>
  <c r="AB58" i="12"/>
  <c r="AA94" i="12"/>
  <c r="Z95" i="12" s="1"/>
  <c r="AF58" i="12" l="1"/>
  <c r="AJ58" i="12" s="1"/>
  <c r="AB94" i="12"/>
  <c r="AE59" i="12"/>
  <c r="AD94" i="12"/>
  <c r="AF59" i="12" l="1"/>
  <c r="AE94" i="12"/>
  <c r="AD95" i="12" s="1"/>
  <c r="AF94" i="12" l="1"/>
  <c r="AJ59" i="12"/>
  <c r="AJ94" i="12" s="1"/>
</calcChain>
</file>

<file path=xl/sharedStrings.xml><?xml version="1.0" encoding="utf-8"?>
<sst xmlns="http://schemas.openxmlformats.org/spreadsheetml/2006/main" count="226" uniqueCount="198">
  <si>
    <t>Κωδικός</t>
  </si>
  <si>
    <t>Περιγραφή</t>
  </si>
  <si>
    <t>00</t>
  </si>
  <si>
    <t>ΓΕΝΙΚΕΣ ΥΠΗΡΕΣΙΕΣ</t>
  </si>
  <si>
    <t>ΟΙΚΟΝΟΜΙΚΕΣ ΔΙΟΙΚΗΤΙΚΕΣ ΥΠΗΡΕΣΙΕΣ</t>
  </si>
  <si>
    <t>7133.0004</t>
  </si>
  <si>
    <t>7135.0008</t>
  </si>
  <si>
    <t>ΥΠΗΡΕΣΙΕΣ ΠΟΛΙΤΙΣΜΟΥ ΑΘΛΗΤΙΣΜΟΥ ΚΟΙΝΩΝΙΚΗΣ  ΠΟΛΙΤΙΚΗΣ  ΚΕΠ</t>
  </si>
  <si>
    <t>6265.0012</t>
  </si>
  <si>
    <t>7311.0006</t>
  </si>
  <si>
    <r>
      <t>Διαμόρφωση χώρου Κέντρου Ενημέρωσης Υποστήρξιξης Δανειοληπτών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</si>
  <si>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r>
      <t>Συντήρηση Δημοτικών Κτιρίων (</t>
    </r>
    <r>
      <rPr>
        <sz val="9"/>
        <color rgb="FFFF0000"/>
        <rFont val="Arial"/>
        <family val="2"/>
        <charset val="161"/>
      </rPr>
      <t>ΣΑΤΑ 2015</t>
    </r>
    <r>
      <rPr>
        <sz val="9"/>
        <color indexed="8"/>
        <rFont val="Arial"/>
        <family val="2"/>
        <charset val="161"/>
      </rPr>
      <t xml:space="preserve">)  </t>
    </r>
  </si>
  <si>
    <t>7331.0013</t>
  </si>
  <si>
    <t>7331.0017</t>
  </si>
  <si>
    <t>7331.0018</t>
  </si>
  <si>
    <t>7331.0019</t>
  </si>
  <si>
    <t>ΥΠΗΡΕΣΙΑ ΤΕΧΝΙΚΩΝ ΕΡΓΩΝ</t>
  </si>
  <si>
    <t>30</t>
  </si>
  <si>
    <t>7312.0001</t>
  </si>
  <si>
    <t>7323.0005</t>
  </si>
  <si>
    <t>7323.0006</t>
  </si>
  <si>
    <t>7323.0007</t>
  </si>
  <si>
    <t>ΥΠΗΡΕΣΙΕΣ ΠΡΑΣΙΝΟΥ</t>
  </si>
  <si>
    <t>35</t>
  </si>
  <si>
    <t>ΥΠΗΡΕΣΙΑ ΠΟΛΕΟΔΟΜΙΑΣ</t>
  </si>
  <si>
    <t>ΥΠΗΡΕΣΙΕΣ ΝΕΚΡΟΤΑΦΕΙΩΝ</t>
  </si>
  <si>
    <t>ΣΥΝΟΛΟ</t>
  </si>
  <si>
    <t>7331.0027</t>
  </si>
  <si>
    <r>
      <t>Μελέτη στατικής επάρκειας κτιρίου Παιδικού Σταθμού στην οδό Ισμήνης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</si>
  <si>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t>7413.0013</t>
  </si>
  <si>
    <t>7311.0005</t>
  </si>
  <si>
    <t>Προμήθεια και τοποθέτηση κοινοτάφειου</t>
  </si>
  <si>
    <r>
      <t>Προμήθεια και εγκατάσταση ηλεκτρονικού εξοπλισμού και αυτοματισμών στον κινηματογράφο Καλυψώ και στο δημοτικό Θέατρο</t>
    </r>
    <r>
      <rPr>
        <sz val="9"/>
        <color rgb="FFFF0000"/>
        <rFont val="Arial"/>
        <family val="2"/>
        <charset val="161"/>
      </rPr>
      <t xml:space="preserve"> ΣΑΤΑ</t>
    </r>
  </si>
  <si>
    <t>Προμήθεια εκτυπωτών και scanners</t>
  </si>
  <si>
    <t>7134.0031</t>
  </si>
  <si>
    <t>ΣΑΤΑ 31/12/2020</t>
  </si>
  <si>
    <t>4η ΑΝΑΚΑΤΑΝΟΜΗ  ../2021 ΑΠΟΦΑΣΗ Δ.Σ.</t>
  </si>
  <si>
    <t>7134.0040</t>
  </si>
  <si>
    <t>7322.0015</t>
  </si>
  <si>
    <t>7135.0031</t>
  </si>
  <si>
    <r>
      <t>Συντήρηση σχολικών κτιρίων 2018 (</t>
    </r>
    <r>
      <rPr>
        <sz val="9"/>
        <color rgb="FFFF0000"/>
        <rFont val="Arial"/>
        <family val="2"/>
        <charset val="161"/>
      </rPr>
      <t xml:space="preserve"> ΣΑΤΑ π.ε.</t>
    </r>
    <r>
      <rPr>
        <sz val="9"/>
        <color indexed="8"/>
        <rFont val="Arial"/>
        <family val="2"/>
        <charset val="161"/>
      </rPr>
      <t xml:space="preserve">)  </t>
    </r>
  </si>
  <si>
    <r>
      <t>Αξιολόγηση σκοπιμότητας και βιωσιμότητας δράσης αντικατάστασης φωτιστικών σωμάτων οδικού φωτισμού (</t>
    </r>
    <r>
      <rPr>
        <sz val="9"/>
        <color rgb="FFFF0000"/>
        <rFont val="Arial"/>
        <family val="2"/>
        <charset val="161"/>
      </rPr>
      <t>ΣΑΤΑ π.ε. 100€, ΙΔΙΟΙ ΠΟΡΟΙ 24.700)</t>
    </r>
  </si>
  <si>
    <t>ΜΕΙΩΣΕΙΣ</t>
  </si>
  <si>
    <t>ΕΝΙΣΧΥΣΕΙΣ</t>
  </si>
  <si>
    <t>ΣΑΤΑ 2022</t>
  </si>
  <si>
    <r>
      <t xml:space="preserve">Κατασκευή χωνευτηρίου στο δημοτικό κοιμητήριο </t>
    </r>
    <r>
      <rPr>
        <sz val="9"/>
        <color rgb="FFFF0000"/>
        <rFont val="Arial"/>
        <family val="2"/>
        <charset val="161"/>
      </rPr>
      <t>(ΣΑΤΑπ.ε. 100€, ΙΔΙΟΙ ΠΟΡΟΙ 74.300€)</t>
    </r>
  </si>
  <si>
    <t xml:space="preserve"> 6261.0012</t>
  </si>
  <si>
    <t xml:space="preserve"> 7135.0019</t>
  </si>
  <si>
    <t>Προμήθεια εξοπλισμού για την αναβάθμιση του πάρκου Δαβάκη και εφαπτόμενων αυτής κοινόχρηστων χώρων του Δήμου Καλλιθέας (ΣΑΤΑ π.ε. 333.156,14, ΣΑΤΑ 2022 125.549,11)</t>
  </si>
  <si>
    <t xml:space="preserve"> 6262.0050</t>
  </si>
  <si>
    <t xml:space="preserve"> 7312.0011</t>
  </si>
  <si>
    <t>Αποκατάσταση του αρδευτικού δικτύου σε χώρους πρασίνου του Δήμου μας (ΣΑΤΑ 2022)</t>
  </si>
  <si>
    <t>Προμήθεια ηλεκτρονικών εξαρτημάτων για την επέκταση του κεντρικού δικτύου άρδευσης (ΣΑΤΑ 2022)</t>
  </si>
  <si>
    <t xml:space="preserve"> 6662.0013</t>
  </si>
  <si>
    <t xml:space="preserve">  6662.0007</t>
  </si>
  <si>
    <t>Προμήθεια ανταλλακτικών για όργανα παιδικών χαρών (ΣΑΤΑ 2022)</t>
  </si>
  <si>
    <t>7333.0008</t>
  </si>
  <si>
    <t>7333.0009</t>
  </si>
  <si>
    <t>Συντήρηση δημοτικών κτιρίων (ΣΑΤΑ 2020 72.090€, Ι.Π. 2022  2.310€)</t>
  </si>
  <si>
    <t>ΣΑΤΑ 2023</t>
  </si>
  <si>
    <r>
      <t>Προμήθεια συστήματος διαδικτυακής οικονομικής πληροφόρησης συναλλασσόμενων και εφαρμογή διασύνδεσης με ΔΙΑΣ για ηλεκτρονικές πληρωμές</t>
    </r>
    <r>
      <rPr>
        <sz val="9"/>
        <color rgb="FFFF0000"/>
        <rFont val="Arial"/>
        <family val="2"/>
        <charset val="161"/>
      </rPr>
      <t xml:space="preserve"> </t>
    </r>
  </si>
  <si>
    <t xml:space="preserve">Εργασίες για εγκατάσταση και παραμετροποίηση υποδομών Κεντρικού Υπολογιστικού Συστήματος </t>
  </si>
  <si>
    <t xml:space="preserve">Διαμόρφωση χώρου σε ΚΑΠΗ (Εσπερίδων &amp; Αριστογείτονος) </t>
  </si>
  <si>
    <t>ΣΑΤΑ 16/09/2022</t>
  </si>
  <si>
    <t xml:space="preserve">Αντικατάσταση υδραυλικών βανών και τμημάτων αυτών στα αρδευτικά φρεάτια (πίλαρ) </t>
  </si>
  <si>
    <t xml:space="preserve">Διαμόρφωση χώρου λειτουργίας δομής αστέγων Ελ/ Βενιζέλου 363 (3.558 Ι.Π.) </t>
  </si>
  <si>
    <t xml:space="preserve">Μελέτη βιοκλιματικής - αστικής ανάπλασης ενοποίησης και διασύνδεσης του ΚΠΙΣΝ με το ανοικτό κέντρο εμπορίου του Δήμου Καλλιθέας (Πρ. σύμβαση με Ε.Ε.Τ.Α.Α) </t>
  </si>
  <si>
    <t xml:space="preserve">Προμήθεια και εγκατάσταση συστημάτων ασφαλείας δημοτικών κτιρίων </t>
  </si>
  <si>
    <t xml:space="preserve">Κατασκευή δευτερευόντων αγωγών ακαθάρτων και εξωτερικών διακλαδώσεων 2014 </t>
  </si>
  <si>
    <t xml:space="preserve">Ασφαλτοστρώσεις οδών 2018 </t>
  </si>
  <si>
    <t>6262.0052</t>
  </si>
  <si>
    <t>Καταπολέμηση του ρυγχοφόρου (RHYNCHOPHOROUS FERRUGINEUS) στα φοινικοειδή (ΣΑΤΑ)</t>
  </si>
  <si>
    <t>Ανακατασκευή του παλαιού δαπέδου ασφαλείας σε παιδικές χαρές του Δήμου (ΣΑΤΑ)</t>
  </si>
  <si>
    <t>Προμήθεια οργάνων και δαπέδου ασφαλείας για τη νέα παιδκή χαρά στις οδούς Υψηλάντου και Ελπίδος στο Δήμο Καλλιθέας (ΣΑΤΑ)</t>
  </si>
  <si>
    <t>Διαμόρφωση χώρου και προμήθεια οργάνων για την κατασκευή νέας παιδικής χαράς επί των οδών Πλάτωνος και Υψηλάντου.(ΣΑΤΑ)</t>
  </si>
  <si>
    <t>7321.0001</t>
  </si>
  <si>
    <t>Κατασκευή κτιρίου πολιτιστικού κέντρου στο Ο.Τ. 124</t>
  </si>
  <si>
    <t>7134.0030</t>
  </si>
  <si>
    <t>Νέα διαδικτυακή πύλη του Δήμου Καλλιθέας</t>
  </si>
  <si>
    <t xml:space="preserve"> 7135.0024</t>
  </si>
  <si>
    <t>6262.0053</t>
  </si>
  <si>
    <t>Αντικατάσταση και συντήρηση πίλαρσ οδικού φωτισμού(ΣΑΤΑ 2022 10.005€ Ι.Π. 64.395€)</t>
  </si>
  <si>
    <r>
      <t xml:space="preserve">Διαμόρφωση κτιρίου οδού Δαβάκη 14 </t>
    </r>
    <r>
      <rPr>
        <sz val="9"/>
        <color rgb="FFFF0000"/>
        <rFont val="Arial"/>
        <family val="2"/>
        <charset val="161"/>
      </rPr>
      <t xml:space="preserve">ΣΑΤΑ 2022 15.500€ ΣΑΤΑ π.ε. 126,99€, 3.860€ Ι.Π.) </t>
    </r>
  </si>
  <si>
    <t>ΠΛΗΡΩΘΗΚΑΝ ΑΠΌ 16/09/2022</t>
  </si>
  <si>
    <t>1η ΑΝΑΚΑΤΑΝΟΜΗ           21/2023 ΑΠΟΦΑΣΗ ΔΣ</t>
  </si>
  <si>
    <t>6261.0013</t>
  </si>
  <si>
    <t>Συντήρηση δημοτικών κτιρίων (ΣΑΤΑ 2020 72.090€, ΣΑΤΑ 2023  2.310€)</t>
  </si>
  <si>
    <t>΄7413.0019</t>
  </si>
  <si>
    <t>΄6262.0021</t>
  </si>
  <si>
    <t>Μελέτη πυροπροστασίας δημοτικού θεάτρου (ΣΑΤΑ 2023 10.000€)</t>
  </si>
  <si>
    <t>΄7135.0038</t>
  </si>
  <si>
    <t>΄7135.0039</t>
  </si>
  <si>
    <t>Προμήθεια και τοποθέτηση μέσων πυροπροστασίας δομής αστέγων (ΣΑΤΑ 2023 12.000€)</t>
  </si>
  <si>
    <t>΄7312.0001</t>
  </si>
  <si>
    <t>΄6699.0033</t>
  </si>
  <si>
    <t>Προμήθεια ανταλλακτικών οργάνων γυμναστικής (ΣΑΤΑ 2023, 10.000€)</t>
  </si>
  <si>
    <t>΄6662.0020</t>
  </si>
  <si>
    <t>Προμήθεια ηλεκτρονικών εξαρτημάτων για την επέκταση του κεντρικού δικτύου άρδευσης (ΣΑΤΑ 2023 30.000€)</t>
  </si>
  <si>
    <t>7135.0015</t>
  </si>
  <si>
    <t>΄7131.0007</t>
  </si>
  <si>
    <t>Προμήθεια μηχανημάτων (ΣΑΤΑ 2023 25.000€)</t>
  </si>
  <si>
    <t>Προμήθεια και τοποθέτηση στάσεων δημοτικής συγκοινωνίας (ΣΑΤΑ 2023 10.000€)</t>
  </si>
  <si>
    <t>΄7336.0016</t>
  </si>
  <si>
    <t>Αποκατάσταση υπόγειου αρδευτικού δικτύου σε χώρους πρασίνου του Δήμου μας (ΣΑΤΑ 2023 24.200€, Ι.Π. 13.000€)</t>
  </si>
  <si>
    <t>΄6262.0054</t>
  </si>
  <si>
    <t>΄7112.0001</t>
  </si>
  <si>
    <t>2η ΑΝΑΚΑΤΑΝΟΜΗ ΣΑΤΑ  63/2023 ΑΠΟΦΑΣΗ ΔΣ</t>
  </si>
  <si>
    <t>΄6117.0006</t>
  </si>
  <si>
    <t>Αγορά οικοπέδου για τη δημιουργία "πάρκου τσέπης" στα όρια του Δήμου μας (ΣΑΤΑ 2023 81.500€)</t>
  </si>
  <si>
    <t>΄6117.0007</t>
  </si>
  <si>
    <t>3η ΑΝΑΚΑΤΑΝΟΜΗ ΣΑΤΑ 139/2023 ΑΠΟΦΑΣΗ ΔΣ</t>
  </si>
  <si>
    <r>
      <t xml:space="preserve">Συντήρηση σιντριβανιών του Δήμου Καλλιθέας </t>
    </r>
    <r>
      <rPr>
        <sz val="9"/>
        <color rgb="FFFF0000"/>
        <rFont val="Arial"/>
        <family val="2"/>
        <charset val="161"/>
      </rPr>
      <t xml:space="preserve"> (ΣΑΤΑ 2022 37.200€)</t>
    </r>
  </si>
  <si>
    <t>Αξιολόγηση σκοπιμότητας και βιωσιμότητας δράσης αντικατάστασης φωτιστικών σωμάτων οδικού φωτισμού (ΣΑΤΑ π.ε. 100€ )</t>
  </si>
  <si>
    <t>7331.0005</t>
  </si>
  <si>
    <t>ΣΑΤΑ 2024</t>
  </si>
  <si>
    <t>Ανακατασκευή κατεστραμμένων πεζοδρομίων (ΣΑΤΑ π.ε.)</t>
  </si>
  <si>
    <t>Συντήρηση φωτισμού πλατείας ιερού ναού Αγ. Νικολάου (ΣΑΤΑ 2022 74.400€)</t>
  </si>
  <si>
    <t>ΠΛΗΡΩΘΗΚΑΝ ΣΤΟ ΕΤΟΣ 2023</t>
  </si>
  <si>
    <t xml:space="preserve">Συντήρηση δημοτικού φωτισμού πλατειών και παιδικών χαρών </t>
  </si>
  <si>
    <t xml:space="preserve">Συντήρηση δημοτικού φωτισμού οδών </t>
  </si>
  <si>
    <t>΄Προμήθεια παγκακιών κοινόχρηστων χώρων</t>
  </si>
  <si>
    <r>
      <t xml:space="preserve">Προμήθεια και εγκατάσταση συστημάτων πυρόσβεσης και λοπών υλικών πυρασφάλειας για τον παιδικό σταθμό Σωκράτους 131 </t>
    </r>
    <r>
      <rPr>
        <sz val="9"/>
        <color rgb="FFFF0000"/>
        <rFont val="Arial"/>
        <family val="2"/>
        <charset val="161"/>
      </rPr>
      <t>ΣΑΤΑ</t>
    </r>
  </si>
  <si>
    <t>Προμήθεια και εγκατάσταση ολοκληρωμένου συστήματος διαχείρισης δημοτικού κοιμητηρίου  ΣΑΤΑ 2023\</t>
  </si>
  <si>
    <t>7331.0028</t>
  </si>
  <si>
    <r>
      <t xml:space="preserve">Εγκατάσταση ανελκυστήρα στο 2ο Γυμνάσιο - Λύκειο </t>
    </r>
    <r>
      <rPr>
        <sz val="9"/>
        <color rgb="FFFF0000"/>
        <rFont val="Arial"/>
        <family val="2"/>
        <charset val="161"/>
      </rPr>
      <t>(ΣΑΤΑπ.ε.  1.000€ ΙΠ 73.400)</t>
    </r>
  </si>
  <si>
    <r>
      <t>Συντήρηση σχολικών κτιρίων 2017 (</t>
    </r>
    <r>
      <rPr>
        <sz val="9"/>
        <color rgb="FFFF0000"/>
        <rFont val="Arial"/>
        <family val="2"/>
        <charset val="161"/>
      </rPr>
      <t>ΣΑΤΑ 2016,2017</t>
    </r>
    <r>
      <rPr>
        <sz val="9"/>
        <color indexed="8"/>
        <rFont val="Arial"/>
        <family val="2"/>
        <charset val="161"/>
      </rPr>
      <t xml:space="preserve">)  </t>
    </r>
  </si>
  <si>
    <r>
      <t xml:space="preserve">Παρεμβάσεις αναβάθμισης δημόσιου χώρου για τη δημιουργία του ανοικτού κέντρου εμπορίου Δήμου Καλλιθέας </t>
    </r>
    <r>
      <rPr>
        <sz val="9"/>
        <color rgb="FFFF0000"/>
        <rFont val="Arial"/>
        <family val="2"/>
        <charset val="161"/>
      </rPr>
      <t>(ΕΣΠΑ 1120.803 €  ΚΑ 64.7334.0001 ΣΑΤΑ 2023 332.760 ΙΠ 306.437)</t>
    </r>
  </si>
  <si>
    <t>Συντήρηση δικτύου αγωγών ομβρίων υδάτων 2023 (ΣΑΤΑ 2023 48.600 0€)</t>
  </si>
  <si>
    <t>Καταπολέμηση επιβλαβών εντόμων στα φοινικοειδή και στα πεύκα του Δήμου μας (ΣΑΤΑ)</t>
  </si>
  <si>
    <t>Αποκατάσταση αρδευτικού δικτύου σε χώρους πρασίνου του Δήμου μας (ΣΑΤΑ 2023 24.200€, Ι.Π. 13.000€)</t>
  </si>
  <si>
    <t>Προμήθεια και εγκατάσταση ηλεκτρονικού και φωτιστικού εξοπλισμού για το Δημοτικό θέατρο (ΣΑΤΑ )</t>
  </si>
  <si>
    <r>
      <t>Ανακατασκευή οδικού δικτύου πέριξ Κ.Π.Ι.Σ.Ν  (</t>
    </r>
    <r>
      <rPr>
        <sz val="9"/>
        <color rgb="FFFF0000"/>
        <rFont val="Arial"/>
        <family val="2"/>
        <charset val="161"/>
      </rPr>
      <t xml:space="preserve">ΣΑΤΑ π.ε. 64.694 €, </t>
    </r>
    <r>
      <rPr>
        <sz val="9"/>
        <color indexed="8"/>
        <rFont val="Arial"/>
        <family val="2"/>
        <charset val="161"/>
      </rPr>
      <t xml:space="preserve">)  </t>
    </r>
  </si>
  <si>
    <t>Υπηρεσία συμβούλου για την εκπόνηση σχεδίου Ενεργειακής Απόδοσης Κτιρίων (ΣΑΤΑ 2023 31.000€ ΙΠ 4.960)</t>
  </si>
  <si>
    <t>1η ΑΝΑΚΑΤΑΝΟΜΗ ΣΑΤΑ                      ΑΠΟΦΑΣΗ ΔΣ 59/2024</t>
  </si>
  <si>
    <t>ΠΛΗΡΩΘΗΚΑΝ</t>
  </si>
  <si>
    <t>Διαμόρφωση χώρων στο κτίριο επί της οδού Φορνέζη 2 (ΣΑΤΑ 2022)</t>
  </si>
  <si>
    <t>Ασφαλτοστρώσεις 2019ΣΑΤΑ 2022</t>
  </si>
  <si>
    <t>Εκσυγχρονισμός Η/Μ εγκαταστάσεων παιδικού σταθμού Σωκράτους 131 για την έκδοση πιστοποιητικού πυρασφάλειας. ΣΑΤΑ 2023 74.400</t>
  </si>
  <si>
    <t xml:space="preserve"> 7335.0001</t>
  </si>
  <si>
    <t>Αξιολόγηση σκοπιμότητας και βιωσιμότητας δράσης αντικατάστασης φωτιστικών σωμάτων οδικού φωτισμού (ΣΑΤΑ Π.Ε. 100€, ΣΑΤΑ 2023 24.600€)</t>
  </si>
  <si>
    <t>Αποκατάσταση ιστών και φωτιστικών σωμάτων πέριξ του Χαροκοπείου πανεπιστημίου (ΣΑΤΑ π.ε. 51.149€ , ΣΑΤΑ 2022 10.218,90€, ΣΑΤΑ 2023 31.700€ , Ι.Π. 129.932€</t>
  </si>
  <si>
    <t>2η ΑΝΑΚΑΤΑΝΟΜΗ ΣΑΤΑ                      ΑΠΟΦΑΣΗ ΔΣ 240/2024</t>
  </si>
  <si>
    <t>3η ΑΝΑΚΑΤΑΝΟΜΗ ΣΑΤΑ                      ΑΠΟΦΑΣΗ ΔΣ 273/2024</t>
  </si>
  <si>
    <t xml:space="preserve">Συντήρηση σχολικών κτιρίων 2024 </t>
  </si>
  <si>
    <t>Συντήρηση σχολικών κτιρίων 2022</t>
  </si>
  <si>
    <t>4η ΑΝΑΚΑΤΑΝΟΜΗ ΣΑΤΑ                      ΑΠΟΦΑΣΗ ΔΣ    291/2024</t>
  </si>
  <si>
    <t>ΣΑΤΑ 31/12/2024</t>
  </si>
  <si>
    <t xml:space="preserve">ΠΛΗΡΩΘΗΚΑΝ </t>
  </si>
  <si>
    <t>ΣΑΤΑ 2025</t>
  </si>
  <si>
    <t>Συντήρηση παιδικών χαρών</t>
  </si>
  <si>
    <t>Προμήθεια οργάνων παιδικών χαρών (ΣΑΤΑ π.ε.  50.000€, ΣΑΤΑ 2025 100.000€)</t>
  </si>
  <si>
    <t>Αντικατάσταση ιστών και φωτιστικών σωμάτων  (ΣΑΤΑ π.ε. 51.149€ , ΣΑΤΑ 2022 10.218,90€, ΣΑΤΑ 2023 31.700€ , ΣΑΤΑ 2025 136.932€</t>
  </si>
  <si>
    <t>Κηποτεχνική συντήρηση σε πάρκα και πλατείες του Δήμου μας (ΣΑΤΑ 2022 15.350€ ΣΑΤΑ π.ε. 21.850€ )</t>
  </si>
  <si>
    <t>Προμήθεια και τοποθέτηση κουφωμάτων και στεγάστρων στο κτίριο επί της οδού Π. Τσαλδάρη 329 (ΣΑΤΑ 2023 2.553,99€)</t>
  </si>
  <si>
    <r>
      <t>Προμήθεια κ εγκατάσταση κλιματιστικών μηχανημάτων για τις ανάγκες των κτηρίων του Δήμου  (</t>
    </r>
    <r>
      <rPr>
        <sz val="9"/>
        <color rgb="FFFF0000"/>
        <rFont val="Arial"/>
        <family val="2"/>
        <charset val="161"/>
      </rPr>
      <t xml:space="preserve"> ΣΑΤΑ 2022 9.449,59€ )</t>
    </r>
  </si>
  <si>
    <t>Συντήρηση και επισκευή συστημάτων ασφαλείας κτιρίων του Δήμου (ΣΑΤΑ 2023 7.494,18€)</t>
  </si>
  <si>
    <t>Συντήρηση και επισκευή ανελκυστήρων ιδιόκτητων και μισθωμένων κτιρίων του Δήμου ( 2022 12.060.92€, )</t>
  </si>
  <si>
    <t>1η ΑΝΑΚΑΤΑΝΟΜΗ ΣΑΤΑ 2026</t>
  </si>
  <si>
    <t xml:space="preserve">ΠΑΡΑΤΗΡΗΣΕΙΣ </t>
  </si>
  <si>
    <t>ΤΟ ΜΕΙΩΣΑΜΕ -1000!</t>
  </si>
  <si>
    <t>ΣΑΤΑ 31/12/2026</t>
  </si>
  <si>
    <t>ΣΑΤΑ 2026</t>
  </si>
  <si>
    <t>1η ΑΝΑΚΑΤΑΝΟΜΗ ΣΑΤΑ  2025               ΑΠΟΦΑΣΗ ΔΣ    58/2025</t>
  </si>
  <si>
    <t>010.2420301.010</t>
  </si>
  <si>
    <t>1η ΑΝΑΚΑΤΑΝΟΜΗ ΣΑΤΑ 2026                   ΑΠΟΦΑΣΗ ΔΣ    .../2025</t>
  </si>
  <si>
    <t>Ανέγερση  πολιτιστικού κέντρου στο Ο.Τ. 124 του Δήμου Καλλιθέας (ΤΡΙΤΣΗΣ 12.393.800,00€, Ι.Π.3.720.990€, ΣΑΤΑ 2024 834.270€, ΣΑΤΑ 2025  434.270€, ΣΑΤΑ 2026 834.270)</t>
  </si>
  <si>
    <t>015.2420301.034</t>
  </si>
  <si>
    <t>070.2420301.027</t>
  </si>
  <si>
    <t>070.2420301.028</t>
  </si>
  <si>
    <t>055.2420301.013</t>
  </si>
  <si>
    <t>015.2420929.001</t>
  </si>
  <si>
    <t>030.2420301.022</t>
  </si>
  <si>
    <t>030.2420301.024</t>
  </si>
  <si>
    <t>030.3170105.007</t>
  </si>
  <si>
    <t>030.2420301.018</t>
  </si>
  <si>
    <t>΄030.2420301.020</t>
  </si>
  <si>
    <t>030.3110489.001</t>
  </si>
  <si>
    <t>΄030.3110989.001</t>
  </si>
  <si>
    <t>030.3170105.006</t>
  </si>
  <si>
    <t>030.2420301.021</t>
  </si>
  <si>
    <t>030.2420301.023</t>
  </si>
  <si>
    <t xml:space="preserve"> 030.2420301.026</t>
  </si>
  <si>
    <t>030.2420301.025</t>
  </si>
  <si>
    <t>030.3170201.003</t>
  </si>
  <si>
    <t>035.3110904.004</t>
  </si>
  <si>
    <t>035.2420304.006</t>
  </si>
  <si>
    <t>΄035.2410108.004</t>
  </si>
  <si>
    <t>035.3110904.001</t>
  </si>
  <si>
    <t xml:space="preserve"> 045.3140301.001</t>
  </si>
  <si>
    <t>070.3110988.002</t>
  </si>
  <si>
    <t>Συντήρηση δημοτικού φωτισμού  (ΣΑΤΑ 25.456€, ΣΑΤΑ 2025 106.600€)</t>
  </si>
  <si>
    <t>ΣΥΝΤΗΡΗΣΗ ΜΙΣΘΩΜΕΝΩΝ ΚΤΙΡΙΩΝ</t>
  </si>
  <si>
    <t>015.3170103.003</t>
  </si>
  <si>
    <t>030.2420301.019</t>
  </si>
  <si>
    <t>Αντιπλημμυρική προστασία οδού Πρεβέζης (ΣΑΤΑ 2022 30.597,58€, ΣΑΤΑ 2023 2.553,99€, ΣΑΤΑ π.ε. 10.541,43, Ι.Π. 45.817€)</t>
  </si>
  <si>
    <t>Τοπικές αποκαταστάσεις φθορών οδοστρωμάτων (19.213 Ι.Π. €)</t>
  </si>
  <si>
    <t>Προμήθεια ανταλλακτικών για όργανα παιδικών χαρών (ΣΑΤΑ 2023 12.820€)</t>
  </si>
  <si>
    <t>010.2420301.011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</si>
</sst>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5"/>
      <color rgb="FFC00000"/>
      <name val="Arial"/>
      <family val="2"/>
      <charset val="161"/>
    </font>
    <font>
      <b/>
      <sz val="15"/>
      <color rgb="FFC00000"/>
      <name val="MS Sans Serif"/>
      <charset val="161"/>
    </font>
    <font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9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b/>
      <sz val="15"/>
      <color indexed="16"/>
      <name val="Arial"/>
      <family val="2"/>
      <charset val="161"/>
    </font>
    <font>
      <sz val="15"/>
      <color indexed="8"/>
      <name val="MS Sans Serif"/>
      <charset val="161"/>
    </font>
    <font>
      <sz val="15"/>
      <color rgb="FFC00000"/>
      <name val="MS Sans Serif"/>
      <charset val="161"/>
    </font>
    <font>
      <b/>
      <sz val="15"/>
      <color indexed="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5"/>
      <name val="Arial"/>
      <family val="2"/>
      <charset val="161"/>
    </font>
    <font>
      <b/>
      <sz val="14"/>
      <name val="Arial"/>
      <family val="2"/>
      <charset val="161"/>
    </font>
    <font>
      <sz val="11"/>
      <color theme="4" tint="-0.499984740745262"/>
      <name val="Calibri"/>
      <family val="2"/>
      <charset val="161"/>
      <scheme val="minor"/>
    </font>
    <font>
      <sz val="11"/>
      <color theme="5" tint="-0.249977111117893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1"/>
      <color rgb="FF7030A0"/>
      <name val="Calibri"/>
      <family val="2"/>
      <charset val="161"/>
      <scheme val="minor"/>
    </font>
    <font>
      <sz val="9"/>
      <color rgb="FF7030A0"/>
      <name val="Arial"/>
      <family val="2"/>
      <charset val="161"/>
    </font>
    <font>
      <b/>
      <sz val="15"/>
      <color rgb="FF7030A0"/>
      <name val="MS Sans Serif"/>
      <charset val="161"/>
    </font>
    <font>
      <sz val="11"/>
      <color rgb="FFFF0000"/>
      <name val="Calibri"/>
      <family val="2"/>
      <charset val="161"/>
      <scheme val="minor"/>
    </font>
    <font>
      <sz val="11"/>
      <color theme="8"/>
      <name val="Calibri"/>
      <family val="2"/>
      <charset val="161"/>
      <scheme val="minor"/>
    </font>
    <font>
      <sz val="11"/>
      <color theme="7" tint="-0.499984740745262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5"/>
      <name val="MS Sans Serif"/>
      <charset val="161"/>
    </font>
    <font>
      <sz val="15"/>
      <name val="MS Sans Serif"/>
      <charset val="161"/>
    </font>
    <font>
      <b/>
      <sz val="24"/>
      <color indexed="8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29">
    <xf numFmtId="0" fontId="0" fillId="0" borderId="0" xfId="0"/>
    <xf numFmtId="4" fontId="16" fillId="2" borderId="1" xfId="0" applyNumberFormat="1" applyFont="1" applyFill="1" applyBorder="1" applyAlignment="1" applyProtection="1"/>
    <xf numFmtId="0" fontId="0" fillId="2" borderId="0" xfId="0" applyNumberFormat="1" applyFill="1" applyBorder="1" applyAlignment="1" applyProtection="1"/>
    <xf numFmtId="0" fontId="4" fillId="2" borderId="1" xfId="0" applyNumberFormat="1" applyFont="1" applyFill="1" applyBorder="1" applyAlignment="1" applyProtection="1">
      <alignment horizontal="right"/>
    </xf>
    <xf numFmtId="0" fontId="8" fillId="2" borderId="1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 applyProtection="1"/>
    <xf numFmtId="0" fontId="2" fillId="2" borderId="1" xfId="0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 applyProtection="1"/>
    <xf numFmtId="0" fontId="8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15" fillId="2" borderId="1" xfId="0" applyNumberFormat="1" applyFont="1" applyFill="1" applyBorder="1" applyAlignment="1" applyProtection="1">
      <alignment vertical="center" wrapText="1"/>
    </xf>
    <xf numFmtId="4" fontId="15" fillId="2" borderId="1" xfId="0" applyNumberFormat="1" applyFont="1" applyFill="1" applyBorder="1" applyAlignment="1" applyProtection="1">
      <alignment wrapText="1"/>
    </xf>
    <xf numFmtId="0" fontId="15" fillId="2" borderId="1" xfId="0" applyNumberFormat="1" applyFont="1" applyFill="1" applyBorder="1" applyAlignment="1" applyProtection="1">
      <alignment horizontal="center" wrapText="1"/>
    </xf>
    <xf numFmtId="0" fontId="0" fillId="2" borderId="0" xfId="0" applyNumberFormat="1" applyFill="1" applyBorder="1" applyAlignment="1" applyProtection="1">
      <alignment wrapText="1"/>
    </xf>
    <xf numFmtId="4" fontId="0" fillId="2" borderId="0" xfId="0" applyNumberFormat="1" applyFill="1" applyBorder="1" applyAlignment="1" applyProtection="1"/>
    <xf numFmtId="4" fontId="0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quotePrefix="1" applyNumberFormat="1" applyFont="1" applyFill="1" applyBorder="1" applyAlignment="1" applyProtection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 applyProtection="1"/>
    <xf numFmtId="4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right"/>
    </xf>
    <xf numFmtId="3" fontId="2" fillId="2" borderId="1" xfId="0" quotePrefix="1" applyNumberFormat="1" applyFont="1" applyFill="1" applyBorder="1" applyAlignment="1">
      <alignment horizontal="left" vertical="center"/>
    </xf>
    <xf numFmtId="4" fontId="20" fillId="2" borderId="1" xfId="0" applyNumberFormat="1" applyFont="1" applyFill="1" applyBorder="1" applyAlignment="1" applyProtection="1"/>
    <xf numFmtId="0" fontId="2" fillId="2" borderId="1" xfId="0" quotePrefix="1" applyFont="1" applyFill="1" applyBorder="1" applyAlignment="1">
      <alignment horizontal="left" vertical="center"/>
    </xf>
    <xf numFmtId="4" fontId="21" fillId="2" borderId="1" xfId="0" applyNumberFormat="1" applyFont="1" applyFill="1" applyBorder="1" applyAlignment="1" applyProtection="1"/>
    <xf numFmtId="4" fontId="10" fillId="2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>
      <alignment horizontal="right"/>
    </xf>
    <xf numFmtId="4" fontId="0" fillId="2" borderId="1" xfId="0" applyNumberFormat="1" applyFont="1" applyFill="1" applyBorder="1" applyAlignment="1" applyProtection="1"/>
    <xf numFmtId="4" fontId="16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/>
    <xf numFmtId="4" fontId="16" fillId="2" borderId="1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4" fontId="23" fillId="2" borderId="1" xfId="0" applyNumberFormat="1" applyFont="1" applyFill="1" applyBorder="1" applyAlignment="1" applyProtection="1"/>
    <xf numFmtId="4" fontId="16" fillId="2" borderId="1" xfId="0" applyNumberFormat="1" applyFont="1" applyFill="1" applyBorder="1"/>
    <xf numFmtId="4" fontId="24" fillId="2" borderId="1" xfId="0" applyNumberFormat="1" applyFont="1" applyFill="1" applyBorder="1"/>
    <xf numFmtId="4" fontId="9" fillId="2" borderId="1" xfId="0" applyNumberFormat="1" applyFont="1" applyFill="1" applyBorder="1"/>
    <xf numFmtId="4" fontId="25" fillId="2" borderId="1" xfId="0" applyNumberFormat="1" applyFont="1" applyFill="1" applyBorder="1" applyAlignment="1" applyProtection="1"/>
    <xf numFmtId="4" fontId="13" fillId="2" borderId="1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/>
    <xf numFmtId="0" fontId="14" fillId="2" borderId="1" xfId="0" applyNumberFormat="1" applyFont="1" applyFill="1" applyBorder="1" applyAlignment="1" applyProtection="1">
      <alignment horizontal="right"/>
    </xf>
    <xf numFmtId="0" fontId="14" fillId="2" borderId="1" xfId="0" applyNumberFormat="1" applyFont="1" applyFill="1" applyBorder="1" applyAlignment="1" applyProtection="1">
      <alignment horizontal="left"/>
    </xf>
    <xf numFmtId="0" fontId="14" fillId="2" borderId="1" xfId="0" applyNumberFormat="1" applyFont="1" applyFill="1" applyBorder="1" applyAlignment="1" applyProtection="1">
      <alignment wrapText="1"/>
    </xf>
    <xf numFmtId="4" fontId="18" fillId="2" borderId="1" xfId="0" applyNumberFormat="1" applyFont="1" applyFill="1" applyBorder="1" applyAlignment="1" applyProtection="1"/>
    <xf numFmtId="4" fontId="19" fillId="2" borderId="1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>
      <alignment horizontal="right"/>
    </xf>
    <xf numFmtId="0" fontId="14" fillId="2" borderId="0" xfId="0" applyNumberFormat="1" applyFont="1" applyFill="1" applyBorder="1" applyAlignment="1" applyProtection="1">
      <alignment horizontal="left"/>
    </xf>
    <xf numFmtId="4" fontId="19" fillId="2" borderId="0" xfId="0" applyNumberFormat="1" applyFont="1" applyFill="1" applyBorder="1" applyAlignment="1" applyProtection="1"/>
    <xf numFmtId="4" fontId="18" fillId="2" borderId="0" xfId="0" applyNumberFormat="1" applyFont="1" applyFill="1" applyBorder="1" applyAlignment="1" applyProtection="1"/>
    <xf numFmtId="0" fontId="0" fillId="2" borderId="0" xfId="0" applyFill="1"/>
    <xf numFmtId="0" fontId="0" fillId="2" borderId="0" xfId="0" applyFill="1" applyAlignment="1">
      <alignment horizontal="left"/>
    </xf>
    <xf numFmtId="4" fontId="0" fillId="2" borderId="0" xfId="0" applyNumberFormat="1" applyFill="1"/>
    <xf numFmtId="0" fontId="0" fillId="2" borderId="0" xfId="0" applyFill="1" applyBorder="1"/>
    <xf numFmtId="4" fontId="15" fillId="2" borderId="0" xfId="0" applyNumberFormat="1" applyFont="1" applyFill="1"/>
    <xf numFmtId="49" fontId="4" fillId="2" borderId="1" xfId="0" applyNumberFormat="1" applyFont="1" applyFill="1" applyBorder="1" applyAlignment="1">
      <alignment horizontal="right"/>
    </xf>
    <xf numFmtId="49" fontId="4" fillId="2" borderId="1" xfId="0" quotePrefix="1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wrapText="1"/>
    </xf>
    <xf numFmtId="3" fontId="2" fillId="2" borderId="2" xfId="0" quotePrefix="1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 applyProtection="1"/>
    <xf numFmtId="4" fontId="23" fillId="2" borderId="2" xfId="0" applyNumberFormat="1" applyFont="1" applyFill="1" applyBorder="1" applyAlignment="1" applyProtection="1"/>
    <xf numFmtId="4" fontId="27" fillId="2" borderId="1" xfId="0" applyNumberFormat="1" applyFont="1" applyFill="1" applyBorder="1" applyAlignment="1" applyProtection="1"/>
    <xf numFmtId="4" fontId="28" fillId="2" borderId="1" xfId="0" applyNumberFormat="1" applyFont="1" applyFill="1" applyBorder="1" applyAlignment="1" applyProtection="1"/>
    <xf numFmtId="4" fontId="26" fillId="2" borderId="1" xfId="0" applyNumberFormat="1" applyFont="1" applyFill="1" applyBorder="1" applyAlignment="1" applyProtection="1"/>
    <xf numFmtId="4" fontId="14" fillId="2" borderId="0" xfId="0" applyNumberFormat="1" applyFont="1" applyFill="1" applyBorder="1" applyAlignment="1" applyProtection="1"/>
    <xf numFmtId="0" fontId="0" fillId="2" borderId="0" xfId="0" applyNumberFormat="1" applyFill="1" applyBorder="1" applyAlignment="1" applyProtection="1">
      <alignment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8" fillId="2" borderId="3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 applyProtection="1">
      <alignment horizontal="right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4" fontId="17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right"/>
    </xf>
    <xf numFmtId="49" fontId="3" fillId="2" borderId="1" xfId="0" quotePrefix="1" applyNumberFormat="1" applyFont="1" applyFill="1" applyBorder="1" applyAlignment="1">
      <alignment horizontal="left"/>
    </xf>
    <xf numFmtId="4" fontId="30" fillId="2" borderId="1" xfId="0" applyNumberFormat="1" applyFont="1" applyFill="1" applyBorder="1" applyAlignment="1" applyProtection="1"/>
    <xf numFmtId="0" fontId="0" fillId="2" borderId="0" xfId="0" applyNumberFormat="1" applyFill="1" applyBorder="1" applyAlignment="1" applyProtection="1">
      <alignment horizontal="center" wrapText="1"/>
    </xf>
    <xf numFmtId="0" fontId="0" fillId="2" borderId="0" xfId="0" applyNumberForma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center"/>
    </xf>
    <xf numFmtId="4" fontId="30" fillId="2" borderId="1" xfId="0" applyNumberFormat="1" applyFont="1" applyFill="1" applyBorder="1" applyAlignment="1" applyProtection="1">
      <alignment horizontal="center"/>
    </xf>
    <xf numFmtId="4" fontId="0" fillId="2" borderId="1" xfId="0" applyNumberFormat="1" applyFont="1" applyFill="1" applyBorder="1" applyAlignment="1" applyProtection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 applyProtection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 applyProtection="1">
      <alignment horizontal="center"/>
    </xf>
    <xf numFmtId="4" fontId="14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4" fillId="2" borderId="1" xfId="0" applyNumberFormat="1" applyFont="1" applyFill="1" applyBorder="1" applyAlignment="1" applyProtection="1"/>
    <xf numFmtId="0" fontId="0" fillId="2" borderId="1" xfId="0" applyNumberFormat="1" applyFont="1" applyFill="1" applyBorder="1" applyAlignment="1" applyProtection="1">
      <alignment horizontal="center" wrapText="1"/>
    </xf>
    <xf numFmtId="4" fontId="0" fillId="2" borderId="0" xfId="0" applyNumberFormat="1" applyFill="1" applyAlignment="1">
      <alignment horizontal="center"/>
    </xf>
    <xf numFmtId="49" fontId="0" fillId="2" borderId="1" xfId="0" quotePrefix="1" applyNumberFormat="1" applyFill="1" applyBorder="1"/>
    <xf numFmtId="4" fontId="6" fillId="2" borderId="0" xfId="0" applyNumberFormat="1" applyFont="1" applyFill="1" applyBorder="1" applyAlignment="1" applyProtection="1"/>
    <xf numFmtId="4" fontId="0" fillId="2" borderId="0" xfId="0" applyNumberFormat="1" applyFill="1" applyBorder="1" applyAlignment="1" applyProtection="1">
      <alignment wrapText="1"/>
    </xf>
    <xf numFmtId="4" fontId="15" fillId="2" borderId="1" xfId="0" applyNumberFormat="1" applyFont="1" applyFill="1" applyBorder="1" applyAlignment="1" applyProtection="1">
      <alignment horizontal="center" vertical="center" wrapText="1"/>
    </xf>
    <xf numFmtId="4" fontId="0" fillId="2" borderId="0" xfId="0" applyNumberFormat="1" applyFill="1" applyBorder="1" applyAlignment="1" applyProtection="1">
      <alignment vertical="center" wrapText="1"/>
    </xf>
    <xf numFmtId="4" fontId="0" fillId="2" borderId="0" xfId="0" applyNumberFormat="1" applyFont="1" applyFill="1" applyBorder="1" applyAlignment="1" applyProtection="1"/>
    <xf numFmtId="4" fontId="8" fillId="2" borderId="0" xfId="0" applyNumberFormat="1" applyFont="1" applyFill="1"/>
    <xf numFmtId="4" fontId="12" fillId="2" borderId="0" xfId="0" applyNumberFormat="1" applyFont="1" applyFill="1" applyBorder="1" applyAlignment="1" applyProtection="1"/>
    <xf numFmtId="4" fontId="13" fillId="2" borderId="0" xfId="0" applyNumberFormat="1" applyFont="1" applyFill="1" applyBorder="1" applyAlignment="1" applyProtection="1"/>
    <xf numFmtId="4" fontId="30" fillId="2" borderId="0" xfId="0" applyNumberFormat="1" applyFont="1" applyFill="1" applyBorder="1" applyAlignment="1" applyProtection="1">
      <alignment wrapText="1"/>
    </xf>
    <xf numFmtId="4" fontId="30" fillId="2" borderId="0" xfId="0" applyNumberFormat="1" applyFont="1" applyFill="1" applyBorder="1" applyAlignment="1" applyProtection="1"/>
    <xf numFmtId="4" fontId="30" fillId="2" borderId="1" xfId="0" applyNumberFormat="1" applyFont="1" applyFill="1" applyBorder="1" applyAlignment="1" applyProtection="1">
      <alignment horizontal="center" vertical="center" wrapText="1"/>
    </xf>
    <xf numFmtId="4" fontId="31" fillId="2" borderId="1" xfId="0" applyNumberFormat="1" applyFont="1" applyFill="1" applyBorder="1" applyAlignment="1" applyProtection="1"/>
    <xf numFmtId="4" fontId="32" fillId="2" borderId="1" xfId="0" applyNumberFormat="1" applyFont="1" applyFill="1" applyBorder="1" applyAlignment="1" applyProtection="1"/>
    <xf numFmtId="4" fontId="30" fillId="2" borderId="0" xfId="0" applyNumberFormat="1" applyFont="1" applyFill="1"/>
    <xf numFmtId="4" fontId="0" fillId="2" borderId="1" xfId="0" applyNumberFormat="1" applyFill="1" applyBorder="1" applyAlignment="1" applyProtection="1">
      <alignment horizontal="center" vertical="center" wrapText="1"/>
    </xf>
    <xf numFmtId="4" fontId="0" fillId="3" borderId="1" xfId="0" applyNumberFormat="1" applyFill="1" applyBorder="1" applyAlignment="1" applyProtection="1"/>
    <xf numFmtId="0" fontId="2" fillId="2" borderId="1" xfId="0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 applyProtection="1">
      <alignment horizontal="center" vertical="center" wrapText="1"/>
    </xf>
    <xf numFmtId="4" fontId="29" fillId="2" borderId="1" xfId="0" applyNumberFormat="1" applyFont="1" applyFill="1" applyBorder="1" applyAlignment="1" applyProtection="1"/>
    <xf numFmtId="4" fontId="22" fillId="2" borderId="1" xfId="0" applyNumberFormat="1" applyFont="1" applyFill="1" applyBorder="1" applyAlignment="1" applyProtection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4" fontId="30" fillId="2" borderId="1" xfId="0" applyNumberFormat="1" applyFont="1" applyFill="1" applyBorder="1" applyAlignment="1" applyProtection="1">
      <alignment horizontal="left"/>
    </xf>
    <xf numFmtId="4" fontId="0" fillId="2" borderId="1" xfId="0" applyNumberFormat="1" applyFill="1" applyBorder="1" applyAlignment="1" applyProtection="1">
      <alignment horizontal="left"/>
    </xf>
    <xf numFmtId="4" fontId="0" fillId="4" borderId="1" xfId="0" applyNumberFormat="1" applyFill="1" applyBorder="1" applyAlignment="1" applyProtection="1"/>
    <xf numFmtId="3" fontId="2" fillId="2" borderId="1" xfId="0" applyNumberFormat="1" applyFont="1" applyFill="1" applyBorder="1" applyAlignment="1">
      <alignment horizontal="left" vertical="center"/>
    </xf>
    <xf numFmtId="49" fontId="15" fillId="2" borderId="1" xfId="0" quotePrefix="1" applyNumberFormat="1" applyFont="1" applyFill="1" applyBorder="1"/>
    <xf numFmtId="0" fontId="2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FF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1"/>
  <sheetViews>
    <sheetView tabSelected="1" topLeftCell="A2" zoomScaleNormal="100" workbookViewId="0">
      <pane ySplit="2" topLeftCell="A48" activePane="bottomLeft" state="frozen"/>
      <selection activeCell="A2" sqref="A2"/>
      <selection pane="bottomLeft" activeCell="A15" sqref="A15:XFD15"/>
    </sheetView>
  </sheetViews>
  <sheetFormatPr defaultColWidth="9.140625" defaultRowHeight="15" x14ac:dyDescent="0.25"/>
  <cols>
    <col min="1" max="1" width="5" style="55" hidden="1" customWidth="1"/>
    <col min="2" max="2" width="15.140625" style="56" customWidth="1"/>
    <col min="3" max="3" width="56.140625" style="55" customWidth="1"/>
    <col min="4" max="4" width="18.28515625" style="55" hidden="1" customWidth="1"/>
    <col min="5" max="5" width="15.85546875" style="57" hidden="1" customWidth="1"/>
    <col min="6" max="6" width="15" style="57" hidden="1" customWidth="1"/>
    <col min="7" max="8" width="15.85546875" style="57" hidden="1" customWidth="1"/>
    <col min="9" max="9" width="13.85546875" style="57" hidden="1" customWidth="1"/>
    <col min="10" max="10" width="18.5703125" style="55" hidden="1" customWidth="1"/>
    <col min="11" max="11" width="17.42578125" style="55" hidden="1" customWidth="1"/>
    <col min="12" max="12" width="15.7109375" style="55" hidden="1" customWidth="1"/>
    <col min="13" max="13" width="19.5703125" style="55" hidden="1" customWidth="1"/>
    <col min="14" max="14" width="22" style="55" hidden="1" customWidth="1"/>
    <col min="15" max="15" width="17.42578125" style="55" hidden="1" customWidth="1"/>
    <col min="16" max="16" width="15.7109375" style="55" hidden="1" customWidth="1"/>
    <col min="17" max="17" width="19.5703125" style="55" hidden="1" customWidth="1"/>
    <col min="18" max="18" width="22" style="55" hidden="1" customWidth="1"/>
    <col min="19" max="20" width="20.85546875" style="55" hidden="1" customWidth="1"/>
    <col min="21" max="23" width="20.85546875" style="94" hidden="1" customWidth="1"/>
    <col min="24" max="24" width="22" style="55" hidden="1" customWidth="1"/>
    <col min="25" max="25" width="17.140625" style="94" hidden="1" customWidth="1"/>
    <col min="26" max="26" width="17.42578125" style="94" hidden="1" customWidth="1"/>
    <col min="27" max="27" width="15.7109375" style="94" hidden="1" customWidth="1"/>
    <col min="28" max="28" width="22" style="55" hidden="1" customWidth="1"/>
    <col min="29" max="29" width="17.28515625" style="94" hidden="1" customWidth="1"/>
    <col min="30" max="30" width="17.5703125" style="94" hidden="1" customWidth="1"/>
    <col min="31" max="31" width="18" style="94" hidden="1" customWidth="1"/>
    <col min="32" max="32" width="22" style="55" hidden="1" customWidth="1"/>
    <col min="33" max="33" width="17.28515625" style="94" hidden="1" customWidth="1"/>
    <col min="34" max="34" width="17.5703125" style="94" hidden="1" customWidth="1"/>
    <col min="35" max="35" width="18" style="94" hidden="1" customWidth="1"/>
    <col min="36" max="36" width="22" style="55" hidden="1" customWidth="1"/>
    <col min="37" max="37" width="22" style="57" hidden="1" customWidth="1"/>
    <col min="38" max="38" width="19.42578125" style="112" hidden="1" customWidth="1"/>
    <col min="39" max="40" width="19" style="57" hidden="1" customWidth="1"/>
    <col min="41" max="41" width="17" style="57" hidden="1" customWidth="1"/>
    <col min="42" max="42" width="21.7109375" style="57" hidden="1" customWidth="1"/>
    <col min="43" max="43" width="18.5703125" style="57" customWidth="1"/>
    <col min="44" max="44" width="19.42578125" style="112" customWidth="1"/>
    <col min="45" max="45" width="19" style="57" customWidth="1"/>
    <col min="46" max="46" width="17" style="57" customWidth="1"/>
    <col min="47" max="47" width="21.7109375" style="57" customWidth="1"/>
    <col min="48" max="48" width="18.5703125" style="57" customWidth="1"/>
    <col min="49" max="49" width="10.140625" style="57" bestFit="1" customWidth="1"/>
    <col min="50" max="50" width="14.140625" style="57" customWidth="1"/>
    <col min="51" max="51" width="13.42578125" style="55" customWidth="1"/>
    <col min="52" max="52" width="17.7109375" style="55" customWidth="1"/>
    <col min="53" max="16384" width="9.140625" style="55"/>
  </cols>
  <sheetData>
    <row r="1" spans="1:55" s="14" customFormat="1" ht="32.25" hidden="1" customHeight="1" x14ac:dyDescent="0.25">
      <c r="A1" s="127" t="s">
        <v>0</v>
      </c>
      <c r="B1" s="127"/>
      <c r="C1" s="9" t="s">
        <v>1</v>
      </c>
      <c r="D1" s="10" t="s">
        <v>35</v>
      </c>
      <c r="E1" s="11"/>
      <c r="F1" s="12"/>
      <c r="G1" s="12"/>
      <c r="H1" s="12"/>
      <c r="I1" s="12"/>
      <c r="J1" s="13" t="s">
        <v>36</v>
      </c>
      <c r="U1" s="82"/>
      <c r="V1" s="82"/>
      <c r="W1" s="82"/>
      <c r="Y1" s="82"/>
      <c r="Z1" s="82"/>
      <c r="AA1" s="82"/>
      <c r="AC1" s="82"/>
      <c r="AD1" s="82"/>
      <c r="AE1" s="82"/>
      <c r="AG1" s="82"/>
      <c r="AH1" s="82"/>
      <c r="AI1" s="82"/>
      <c r="AK1" s="100"/>
      <c r="AL1" s="107"/>
      <c r="AM1" s="100"/>
      <c r="AN1" s="100"/>
      <c r="AO1" s="100"/>
      <c r="AP1" s="100"/>
      <c r="AQ1" s="100"/>
      <c r="AR1" s="107"/>
      <c r="AS1" s="100"/>
      <c r="AT1" s="100"/>
      <c r="AU1" s="100"/>
      <c r="AV1" s="100"/>
      <c r="AW1" s="100"/>
      <c r="AX1" s="100"/>
    </row>
    <row r="2" spans="1:55" s="2" customFormat="1" ht="20.25" customHeight="1" x14ac:dyDescent="0.25">
      <c r="A2" s="128" t="s">
        <v>157</v>
      </c>
      <c r="B2" s="128"/>
      <c r="C2" s="128"/>
      <c r="D2" s="128"/>
      <c r="E2" s="15"/>
      <c r="F2" s="15"/>
      <c r="G2" s="15"/>
      <c r="H2" s="15"/>
      <c r="I2" s="15"/>
      <c r="U2" s="83"/>
      <c r="V2" s="83"/>
      <c r="W2" s="83"/>
      <c r="Y2" s="83"/>
      <c r="Z2" s="83"/>
      <c r="AA2" s="83"/>
      <c r="AC2" s="83"/>
      <c r="AD2" s="83"/>
      <c r="AE2" s="83"/>
      <c r="AG2" s="83"/>
      <c r="AH2" s="83"/>
      <c r="AI2" s="83"/>
      <c r="AK2" s="15"/>
      <c r="AL2" s="108"/>
      <c r="AM2" s="15"/>
      <c r="AN2" s="15"/>
      <c r="AO2" s="15"/>
      <c r="AP2" s="15"/>
      <c r="AQ2" s="15"/>
      <c r="AR2" s="108"/>
      <c r="AS2" s="15"/>
      <c r="AT2" s="15"/>
      <c r="AU2" s="15"/>
      <c r="AV2" s="15"/>
      <c r="AW2" s="15"/>
      <c r="AX2" s="15"/>
    </row>
    <row r="3" spans="1:55" s="14" customFormat="1" ht="61.5" customHeight="1" x14ac:dyDescent="0.25">
      <c r="A3" s="127" t="s">
        <v>0</v>
      </c>
      <c r="B3" s="127"/>
      <c r="C3" s="9" t="s">
        <v>1</v>
      </c>
      <c r="D3" s="10" t="s">
        <v>63</v>
      </c>
      <c r="E3" s="16" t="s">
        <v>83</v>
      </c>
      <c r="F3" s="16" t="s">
        <v>42</v>
      </c>
      <c r="G3" s="16" t="s">
        <v>43</v>
      </c>
      <c r="H3" s="16" t="s">
        <v>44</v>
      </c>
      <c r="I3" s="16" t="s">
        <v>59</v>
      </c>
      <c r="J3" s="13" t="s">
        <v>84</v>
      </c>
      <c r="K3" s="72" t="s">
        <v>42</v>
      </c>
      <c r="L3" s="72" t="s">
        <v>43</v>
      </c>
      <c r="M3" s="72" t="s">
        <v>59</v>
      </c>
      <c r="N3" s="13" t="s">
        <v>106</v>
      </c>
      <c r="O3" s="72" t="s">
        <v>42</v>
      </c>
      <c r="P3" s="72" t="s">
        <v>43</v>
      </c>
      <c r="Q3" s="72" t="s">
        <v>59</v>
      </c>
      <c r="R3" s="96" t="s">
        <v>110</v>
      </c>
      <c r="S3" s="77" t="s">
        <v>117</v>
      </c>
      <c r="T3" s="77" t="s">
        <v>160</v>
      </c>
      <c r="U3" s="72" t="s">
        <v>42</v>
      </c>
      <c r="V3" s="72" t="s">
        <v>43</v>
      </c>
      <c r="W3" s="77" t="s">
        <v>114</v>
      </c>
      <c r="X3" s="77" t="s">
        <v>133</v>
      </c>
      <c r="Y3" s="72" t="s">
        <v>134</v>
      </c>
      <c r="Z3" s="72" t="s">
        <v>42</v>
      </c>
      <c r="AA3" s="72" t="s">
        <v>43</v>
      </c>
      <c r="AB3" s="77" t="s">
        <v>141</v>
      </c>
      <c r="AC3" s="72" t="s">
        <v>134</v>
      </c>
      <c r="AD3" s="72" t="s">
        <v>42</v>
      </c>
      <c r="AE3" s="72" t="s">
        <v>43</v>
      </c>
      <c r="AF3" s="77" t="s">
        <v>142</v>
      </c>
      <c r="AG3" s="72" t="s">
        <v>134</v>
      </c>
      <c r="AH3" s="72" t="s">
        <v>42</v>
      </c>
      <c r="AI3" s="72" t="s">
        <v>43</v>
      </c>
      <c r="AJ3" s="77" t="s">
        <v>145</v>
      </c>
      <c r="AK3" s="101" t="s">
        <v>145</v>
      </c>
      <c r="AL3" s="109" t="s">
        <v>147</v>
      </c>
      <c r="AM3" s="11" t="s">
        <v>146</v>
      </c>
      <c r="AN3" s="101" t="s">
        <v>148</v>
      </c>
      <c r="AO3" s="113" t="s">
        <v>42</v>
      </c>
      <c r="AP3" s="113" t="s">
        <v>43</v>
      </c>
      <c r="AQ3" s="101" t="s">
        <v>162</v>
      </c>
      <c r="AR3" s="109" t="s">
        <v>147</v>
      </c>
      <c r="AS3" s="101" t="s">
        <v>161</v>
      </c>
      <c r="AT3" s="113" t="s">
        <v>42</v>
      </c>
      <c r="AU3" s="113" t="s">
        <v>43</v>
      </c>
      <c r="AV3" s="101" t="s">
        <v>164</v>
      </c>
      <c r="AW3" s="102"/>
      <c r="AX3" s="102"/>
      <c r="AY3" s="71"/>
      <c r="AZ3" s="71"/>
      <c r="BA3" s="71"/>
      <c r="BB3" s="71"/>
      <c r="BC3" s="71"/>
    </row>
    <row r="4" spans="1:55" s="14" customFormat="1" ht="61.5" customHeight="1" x14ac:dyDescent="0.25">
      <c r="A4" s="115"/>
      <c r="B4" s="115"/>
      <c r="C4" s="116" t="s">
        <v>158</v>
      </c>
      <c r="D4" s="10"/>
      <c r="E4" s="16"/>
      <c r="F4" s="16"/>
      <c r="G4" s="16"/>
      <c r="H4" s="16"/>
      <c r="I4" s="16"/>
      <c r="J4" s="13"/>
      <c r="K4" s="72"/>
      <c r="L4" s="72"/>
      <c r="M4" s="72"/>
      <c r="N4" s="13"/>
      <c r="O4" s="72"/>
      <c r="P4" s="72"/>
      <c r="Q4" s="72"/>
      <c r="R4" s="96"/>
      <c r="S4" s="77"/>
      <c r="T4" s="117">
        <v>7073310002</v>
      </c>
      <c r="U4" s="72"/>
      <c r="V4" s="72"/>
      <c r="W4" s="77"/>
      <c r="X4" s="77"/>
      <c r="Y4" s="72"/>
      <c r="Z4" s="72"/>
      <c r="AA4" s="72"/>
      <c r="AB4" s="77"/>
      <c r="AC4" s="72"/>
      <c r="AD4" s="72"/>
      <c r="AE4" s="72"/>
      <c r="AF4" s="77"/>
      <c r="AG4" s="72"/>
      <c r="AH4" s="72"/>
      <c r="AI4" s="72"/>
      <c r="AJ4" s="77"/>
      <c r="AK4" s="101" t="s">
        <v>159</v>
      </c>
      <c r="AL4" s="109"/>
      <c r="AM4" s="11"/>
      <c r="AN4" s="101"/>
      <c r="AO4" s="113"/>
      <c r="AP4" s="113"/>
      <c r="AQ4" s="101"/>
      <c r="AR4" s="109"/>
      <c r="AS4" s="101"/>
      <c r="AT4" s="113"/>
      <c r="AU4" s="113"/>
      <c r="AV4" s="101"/>
      <c r="AW4" s="102"/>
      <c r="AX4" s="102"/>
      <c r="AY4" s="71"/>
      <c r="AZ4" s="71"/>
      <c r="BA4" s="71"/>
      <c r="BB4" s="71"/>
      <c r="BC4" s="71"/>
    </row>
    <row r="5" spans="1:55" s="23" customFormat="1" ht="19.5" x14ac:dyDescent="0.3">
      <c r="A5" s="17" t="s">
        <v>2</v>
      </c>
      <c r="B5" s="18"/>
      <c r="C5" s="19" t="s">
        <v>3</v>
      </c>
      <c r="D5" s="20"/>
      <c r="E5" s="21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84"/>
      <c r="V5" s="84"/>
      <c r="W5" s="84"/>
      <c r="X5" s="22"/>
      <c r="Y5" s="84"/>
      <c r="Z5" s="84"/>
      <c r="AA5" s="84"/>
      <c r="AB5" s="22"/>
      <c r="AC5" s="84"/>
      <c r="AD5" s="84"/>
      <c r="AE5" s="84"/>
      <c r="AF5" s="22"/>
      <c r="AG5" s="84"/>
      <c r="AH5" s="84"/>
      <c r="AI5" s="84"/>
      <c r="AJ5" s="22"/>
      <c r="AK5" s="21"/>
      <c r="AL5" s="110"/>
      <c r="AM5" s="21"/>
      <c r="AN5" s="21"/>
      <c r="AO5" s="21"/>
      <c r="AP5" s="21"/>
      <c r="AQ5" s="21"/>
      <c r="AR5" s="110"/>
      <c r="AS5" s="21"/>
      <c r="AT5" s="21"/>
      <c r="AU5" s="21"/>
      <c r="AV5" s="21"/>
      <c r="AW5" s="99"/>
      <c r="AX5" s="99"/>
    </row>
    <row r="6" spans="1:55" s="23" customFormat="1" ht="39" x14ac:dyDescent="0.3">
      <c r="A6" s="24">
        <v>10</v>
      </c>
      <c r="B6" s="18"/>
      <c r="C6" s="19" t="s">
        <v>4</v>
      </c>
      <c r="D6" s="20"/>
      <c r="E6" s="21"/>
      <c r="F6" s="21"/>
      <c r="G6" s="21"/>
      <c r="H6" s="21"/>
      <c r="I6" s="21"/>
      <c r="J6" s="1"/>
      <c r="K6" s="22"/>
      <c r="L6" s="22"/>
      <c r="M6" s="22"/>
      <c r="N6" s="22"/>
      <c r="O6" s="22"/>
      <c r="P6" s="22"/>
      <c r="Q6" s="22"/>
      <c r="R6" s="22"/>
      <c r="S6" s="22"/>
      <c r="T6" s="21"/>
      <c r="U6" s="86"/>
      <c r="V6" s="86"/>
      <c r="W6" s="86"/>
      <c r="X6" s="21"/>
      <c r="Y6" s="86"/>
      <c r="Z6" s="86"/>
      <c r="AA6" s="86"/>
      <c r="AB6" s="21"/>
      <c r="AC6" s="86"/>
      <c r="AD6" s="86"/>
      <c r="AE6" s="86"/>
      <c r="AF6" s="21"/>
      <c r="AG6" s="86"/>
      <c r="AH6" s="86"/>
      <c r="AI6" s="86"/>
      <c r="AJ6" s="21"/>
      <c r="AK6" s="21"/>
      <c r="AL6" s="110"/>
      <c r="AM6" s="21"/>
      <c r="AN6" s="21"/>
      <c r="AO6" s="21"/>
      <c r="AP6" s="21"/>
      <c r="AQ6" s="21"/>
      <c r="AR6" s="110"/>
      <c r="AS6" s="21"/>
      <c r="AT6" s="21"/>
      <c r="AU6" s="21"/>
      <c r="AV6" s="21"/>
      <c r="AW6" s="99"/>
      <c r="AX6" s="99"/>
    </row>
    <row r="7" spans="1:55" s="2" customFormat="1" ht="24" hidden="1" x14ac:dyDescent="0.25">
      <c r="A7" s="3">
        <v>10</v>
      </c>
      <c r="B7" s="25" t="s">
        <v>46</v>
      </c>
      <c r="C7" s="4" t="s">
        <v>58</v>
      </c>
      <c r="D7" s="1">
        <v>72090</v>
      </c>
      <c r="E7" s="5"/>
      <c r="F7" s="5"/>
      <c r="G7" s="26"/>
      <c r="H7" s="26"/>
      <c r="I7" s="26"/>
      <c r="J7" s="1">
        <f>D7-E7-F7+G7</f>
        <v>72090</v>
      </c>
      <c r="K7" s="5">
        <v>72090</v>
      </c>
      <c r="L7" s="5"/>
      <c r="M7" s="5"/>
      <c r="N7" s="5">
        <f>J7-K7+L7</f>
        <v>0</v>
      </c>
      <c r="O7" s="5"/>
      <c r="P7" s="5"/>
      <c r="Q7" s="5"/>
      <c r="R7" s="5">
        <f t="shared" ref="R7:R13" si="0">N7-O7+P7</f>
        <v>0</v>
      </c>
      <c r="S7" s="5"/>
      <c r="T7" s="5"/>
      <c r="U7" s="85"/>
      <c r="V7" s="85"/>
      <c r="W7" s="85"/>
      <c r="X7" s="5">
        <f>P7-Q7+R7</f>
        <v>0</v>
      </c>
      <c r="Y7" s="85"/>
      <c r="Z7" s="85"/>
      <c r="AA7" s="85"/>
      <c r="AB7" s="5">
        <f>S7-T7+U7</f>
        <v>0</v>
      </c>
      <c r="AC7" s="85"/>
      <c r="AD7" s="85"/>
      <c r="AE7" s="85"/>
      <c r="AF7" s="5">
        <f>W7-X7+Y7</f>
        <v>0</v>
      </c>
      <c r="AG7" s="85"/>
      <c r="AH7" s="85"/>
      <c r="AI7" s="85"/>
      <c r="AJ7" s="5">
        <f>AA7-AB7+AC7</f>
        <v>0</v>
      </c>
      <c r="AK7" s="5"/>
      <c r="AL7" s="81"/>
      <c r="AM7" s="5"/>
      <c r="AN7" s="5"/>
      <c r="AO7" s="5"/>
      <c r="AP7" s="5"/>
      <c r="AQ7" s="5"/>
      <c r="AR7" s="81"/>
      <c r="AS7" s="5"/>
      <c r="AT7" s="5"/>
      <c r="AU7" s="5"/>
      <c r="AV7" s="5">
        <f>AQ7-AR7+AS7-AT7+AU7</f>
        <v>0</v>
      </c>
      <c r="AW7" s="15"/>
      <c r="AX7" s="15"/>
    </row>
    <row r="8" spans="1:55" s="2" customFormat="1" ht="24" hidden="1" x14ac:dyDescent="0.25">
      <c r="A8" s="3">
        <v>10</v>
      </c>
      <c r="B8" s="25" t="s">
        <v>85</v>
      </c>
      <c r="C8" s="4" t="s">
        <v>86</v>
      </c>
      <c r="D8" s="1"/>
      <c r="E8" s="5"/>
      <c r="F8" s="5"/>
      <c r="G8" s="26"/>
      <c r="H8" s="26"/>
      <c r="I8" s="26"/>
      <c r="J8" s="1">
        <v>0</v>
      </c>
      <c r="K8" s="5"/>
      <c r="L8" s="5">
        <v>74400</v>
      </c>
      <c r="M8" s="5">
        <v>2310</v>
      </c>
      <c r="N8" s="5">
        <f>J8-K8+L8</f>
        <v>74400</v>
      </c>
      <c r="O8" s="5"/>
      <c r="P8" s="5"/>
      <c r="Q8" s="5">
        <v>2310</v>
      </c>
      <c r="R8" s="5">
        <f t="shared" si="0"/>
        <v>74400</v>
      </c>
      <c r="S8" s="5">
        <v>0</v>
      </c>
      <c r="T8" s="5">
        <f>R8-S8</f>
        <v>74400</v>
      </c>
      <c r="U8" s="85"/>
      <c r="V8" s="85"/>
      <c r="W8" s="85"/>
      <c r="X8" s="5">
        <f>T8-U8+V8+W8</f>
        <v>74400</v>
      </c>
      <c r="Y8" s="85"/>
      <c r="Z8" s="85"/>
      <c r="AA8" s="85"/>
      <c r="AB8" s="5">
        <f>X8-Y8-Z8+AA8</f>
        <v>74400</v>
      </c>
      <c r="AC8" s="85"/>
      <c r="AD8" s="85"/>
      <c r="AE8" s="85"/>
      <c r="AF8" s="5">
        <f>AB8-AC8-AD8+AE8</f>
        <v>74400</v>
      </c>
      <c r="AG8" s="85"/>
      <c r="AH8" s="85"/>
      <c r="AI8" s="85"/>
      <c r="AJ8" s="5">
        <f t="shared" ref="AJ8:AJ41" si="1">AF8-AG8-AH8+AI8</f>
        <v>74400</v>
      </c>
      <c r="AK8" s="5">
        <v>74400</v>
      </c>
      <c r="AL8" s="81"/>
      <c r="AM8" s="5">
        <f>AK8-AL8</f>
        <v>74400</v>
      </c>
      <c r="AN8" s="5"/>
      <c r="AO8" s="5">
        <v>74400</v>
      </c>
      <c r="AP8" s="5"/>
      <c r="AQ8" s="5">
        <f>AM8+AN8-AO8+AP8</f>
        <v>0</v>
      </c>
      <c r="AR8" s="81"/>
      <c r="AS8" s="5"/>
      <c r="AT8" s="5"/>
      <c r="AU8" s="5"/>
      <c r="AV8" s="5">
        <f t="shared" ref="AV8:AV72" si="2">AQ8-AR8+AS8-AT8+AU8</f>
        <v>0</v>
      </c>
      <c r="AW8" s="15"/>
      <c r="AX8" s="15"/>
    </row>
    <row r="9" spans="1:55" s="2" customFormat="1" ht="24" hidden="1" x14ac:dyDescent="0.25">
      <c r="A9" s="3">
        <v>10</v>
      </c>
      <c r="B9" s="27" t="s">
        <v>8</v>
      </c>
      <c r="C9" s="4" t="s">
        <v>61</v>
      </c>
      <c r="D9" s="1">
        <v>7927.94</v>
      </c>
      <c r="E9" s="5"/>
      <c r="F9" s="5">
        <f>D9</f>
        <v>7927.94</v>
      </c>
      <c r="G9" s="5"/>
      <c r="H9" s="5"/>
      <c r="I9" s="5"/>
      <c r="J9" s="1">
        <f t="shared" ref="J9:J91" si="3">D9-E9-F9+G9</f>
        <v>0</v>
      </c>
      <c r="K9" s="5"/>
      <c r="L9" s="5"/>
      <c r="M9" s="5"/>
      <c r="N9" s="5">
        <f t="shared" ref="N9:N91" si="4">J9-K9+L9</f>
        <v>0</v>
      </c>
      <c r="O9" s="5"/>
      <c r="P9" s="5"/>
      <c r="Q9" s="5"/>
      <c r="R9" s="5">
        <f t="shared" si="0"/>
        <v>0</v>
      </c>
      <c r="S9" s="5"/>
      <c r="T9" s="5">
        <f t="shared" ref="T9:T80" si="5">R9-S9</f>
        <v>0</v>
      </c>
      <c r="U9" s="85"/>
      <c r="V9" s="85"/>
      <c r="W9" s="85"/>
      <c r="X9" s="5">
        <f t="shared" ref="X9:X80" si="6">T9-U9+V9+W9</f>
        <v>0</v>
      </c>
      <c r="Y9" s="85"/>
      <c r="Z9" s="85"/>
      <c r="AA9" s="85"/>
      <c r="AB9" s="5">
        <f t="shared" ref="AB9:AB80" si="7">X9-Y9-Z9+AA9</f>
        <v>0</v>
      </c>
      <c r="AC9" s="85"/>
      <c r="AD9" s="85"/>
      <c r="AE9" s="85"/>
      <c r="AF9" s="5">
        <f t="shared" ref="AF9:AF77" si="8">AB9-AC9-AD9+AE9</f>
        <v>0</v>
      </c>
      <c r="AG9" s="85"/>
      <c r="AH9" s="85"/>
      <c r="AI9" s="85"/>
      <c r="AJ9" s="5">
        <f t="shared" si="1"/>
        <v>0</v>
      </c>
      <c r="AK9" s="5"/>
      <c r="AL9" s="81"/>
      <c r="AM9" s="5">
        <f t="shared" ref="AM9:AM75" si="9">AK9-AL9</f>
        <v>0</v>
      </c>
      <c r="AN9" s="5"/>
      <c r="AO9" s="5"/>
      <c r="AP9" s="5"/>
      <c r="AQ9" s="5">
        <f t="shared" ref="AQ9:AQ75" si="10">AM9+AN9-AO9+AP9</f>
        <v>0</v>
      </c>
      <c r="AR9" s="81"/>
      <c r="AS9" s="5"/>
      <c r="AT9" s="5"/>
      <c r="AU9" s="5"/>
      <c r="AV9" s="5">
        <f t="shared" si="2"/>
        <v>0</v>
      </c>
      <c r="AW9" s="15"/>
      <c r="AX9" s="15"/>
    </row>
    <row r="10" spans="1:55" s="2" customFormat="1" hidden="1" x14ac:dyDescent="0.25">
      <c r="A10" s="3">
        <v>10</v>
      </c>
      <c r="B10" s="27" t="s">
        <v>77</v>
      </c>
      <c r="C10" s="4" t="s">
        <v>78</v>
      </c>
      <c r="D10" s="118">
        <v>11600</v>
      </c>
      <c r="E10" s="69">
        <v>11594</v>
      </c>
      <c r="F10" s="5">
        <v>6</v>
      </c>
      <c r="G10" s="5"/>
      <c r="H10" s="5"/>
      <c r="I10" s="5"/>
      <c r="J10" s="1">
        <f t="shared" si="3"/>
        <v>0</v>
      </c>
      <c r="K10" s="5"/>
      <c r="L10" s="5"/>
      <c r="M10" s="5"/>
      <c r="N10" s="5">
        <f t="shared" si="4"/>
        <v>0</v>
      </c>
      <c r="O10" s="5"/>
      <c r="P10" s="5"/>
      <c r="Q10" s="5"/>
      <c r="R10" s="5">
        <f t="shared" si="0"/>
        <v>0</v>
      </c>
      <c r="S10" s="5"/>
      <c r="T10" s="5">
        <f t="shared" si="5"/>
        <v>0</v>
      </c>
      <c r="U10" s="85"/>
      <c r="V10" s="85"/>
      <c r="W10" s="85"/>
      <c r="X10" s="5">
        <f t="shared" si="6"/>
        <v>0</v>
      </c>
      <c r="Y10" s="85"/>
      <c r="Z10" s="85"/>
      <c r="AA10" s="85"/>
      <c r="AB10" s="5">
        <f t="shared" si="7"/>
        <v>0</v>
      </c>
      <c r="AC10" s="85"/>
      <c r="AD10" s="85"/>
      <c r="AE10" s="85"/>
      <c r="AF10" s="5">
        <f t="shared" si="8"/>
        <v>0</v>
      </c>
      <c r="AG10" s="85"/>
      <c r="AH10" s="85"/>
      <c r="AI10" s="85"/>
      <c r="AJ10" s="5">
        <f t="shared" si="1"/>
        <v>0</v>
      </c>
      <c r="AK10" s="5"/>
      <c r="AL10" s="81"/>
      <c r="AM10" s="5">
        <f t="shared" si="9"/>
        <v>0</v>
      </c>
      <c r="AN10" s="5"/>
      <c r="AO10" s="5"/>
      <c r="AP10" s="5"/>
      <c r="AQ10" s="5">
        <f t="shared" si="10"/>
        <v>0</v>
      </c>
      <c r="AR10" s="81"/>
      <c r="AS10" s="5"/>
      <c r="AT10" s="5"/>
      <c r="AU10" s="5"/>
      <c r="AV10" s="5">
        <f t="shared" si="2"/>
        <v>0</v>
      </c>
      <c r="AW10" s="15"/>
      <c r="AX10" s="15"/>
    </row>
    <row r="11" spans="1:55" s="2" customFormat="1" hidden="1" x14ac:dyDescent="0.25">
      <c r="A11" s="3">
        <v>10</v>
      </c>
      <c r="B11" s="27" t="s">
        <v>34</v>
      </c>
      <c r="C11" s="4" t="s">
        <v>33</v>
      </c>
      <c r="D11" s="1">
        <v>8420</v>
      </c>
      <c r="E11" s="5">
        <f>D11</f>
        <v>8420</v>
      </c>
      <c r="F11" s="5"/>
      <c r="G11" s="119"/>
      <c r="H11" s="119"/>
      <c r="I11" s="119"/>
      <c r="J11" s="1">
        <f t="shared" si="3"/>
        <v>0</v>
      </c>
      <c r="K11" s="5"/>
      <c r="L11" s="5"/>
      <c r="M11" s="5"/>
      <c r="N11" s="5">
        <f t="shared" si="4"/>
        <v>0</v>
      </c>
      <c r="O11" s="5"/>
      <c r="P11" s="5"/>
      <c r="Q11" s="5"/>
      <c r="R11" s="5">
        <f t="shared" si="0"/>
        <v>0</v>
      </c>
      <c r="S11" s="5"/>
      <c r="T11" s="5">
        <f t="shared" si="5"/>
        <v>0</v>
      </c>
      <c r="U11" s="85"/>
      <c r="V11" s="85"/>
      <c r="W11" s="85"/>
      <c r="X11" s="5">
        <f t="shared" si="6"/>
        <v>0</v>
      </c>
      <c r="Y11" s="85"/>
      <c r="Z11" s="85"/>
      <c r="AA11" s="85"/>
      <c r="AB11" s="5">
        <f t="shared" si="7"/>
        <v>0</v>
      </c>
      <c r="AC11" s="85"/>
      <c r="AD11" s="85"/>
      <c r="AE11" s="85"/>
      <c r="AF11" s="5">
        <f t="shared" si="8"/>
        <v>0</v>
      </c>
      <c r="AG11" s="85"/>
      <c r="AH11" s="85"/>
      <c r="AI11" s="85"/>
      <c r="AJ11" s="5">
        <f t="shared" si="1"/>
        <v>0</v>
      </c>
      <c r="AK11" s="5"/>
      <c r="AL11" s="81"/>
      <c r="AM11" s="5">
        <f t="shared" si="9"/>
        <v>0</v>
      </c>
      <c r="AN11" s="5"/>
      <c r="AO11" s="5"/>
      <c r="AP11" s="5"/>
      <c r="AQ11" s="5">
        <f t="shared" si="10"/>
        <v>0</v>
      </c>
      <c r="AR11" s="81"/>
      <c r="AS11" s="5"/>
      <c r="AT11" s="5"/>
      <c r="AU11" s="5"/>
      <c r="AV11" s="5">
        <f t="shared" si="2"/>
        <v>0</v>
      </c>
      <c r="AW11" s="15"/>
      <c r="AX11" s="15"/>
    </row>
    <row r="12" spans="1:55" s="2" customFormat="1" ht="36" hidden="1" x14ac:dyDescent="0.25">
      <c r="A12" s="3">
        <v>10</v>
      </c>
      <c r="B12" s="25" t="s">
        <v>37</v>
      </c>
      <c r="C12" s="4" t="s">
        <v>60</v>
      </c>
      <c r="D12" s="1">
        <v>18538</v>
      </c>
      <c r="E12" s="5">
        <f>D12</f>
        <v>18538</v>
      </c>
      <c r="F12" s="5"/>
      <c r="G12" s="5"/>
      <c r="H12" s="5"/>
      <c r="I12" s="5"/>
      <c r="J12" s="1">
        <f t="shared" si="3"/>
        <v>0</v>
      </c>
      <c r="K12" s="5"/>
      <c r="L12" s="5"/>
      <c r="M12" s="5"/>
      <c r="N12" s="5">
        <f t="shared" si="4"/>
        <v>0</v>
      </c>
      <c r="O12" s="5"/>
      <c r="P12" s="5"/>
      <c r="Q12" s="5"/>
      <c r="R12" s="5">
        <f t="shared" si="0"/>
        <v>0</v>
      </c>
      <c r="S12" s="5"/>
      <c r="T12" s="5">
        <f t="shared" si="5"/>
        <v>0</v>
      </c>
      <c r="U12" s="85"/>
      <c r="V12" s="85"/>
      <c r="W12" s="85"/>
      <c r="X12" s="5">
        <f t="shared" si="6"/>
        <v>0</v>
      </c>
      <c r="Y12" s="85"/>
      <c r="Z12" s="85"/>
      <c r="AA12" s="85"/>
      <c r="AB12" s="5">
        <f t="shared" si="7"/>
        <v>0</v>
      </c>
      <c r="AC12" s="85"/>
      <c r="AD12" s="85"/>
      <c r="AE12" s="85"/>
      <c r="AF12" s="5">
        <f t="shared" si="8"/>
        <v>0</v>
      </c>
      <c r="AG12" s="85"/>
      <c r="AH12" s="85"/>
      <c r="AI12" s="85"/>
      <c r="AJ12" s="5">
        <f t="shared" si="1"/>
        <v>0</v>
      </c>
      <c r="AK12" s="5"/>
      <c r="AL12" s="81"/>
      <c r="AM12" s="5">
        <f t="shared" si="9"/>
        <v>0</v>
      </c>
      <c r="AN12" s="5"/>
      <c r="AO12" s="5"/>
      <c r="AP12" s="5"/>
      <c r="AQ12" s="5">
        <f t="shared" si="10"/>
        <v>0</v>
      </c>
      <c r="AR12" s="81"/>
      <c r="AS12" s="5"/>
      <c r="AT12" s="5"/>
      <c r="AU12" s="5"/>
      <c r="AV12" s="5">
        <f t="shared" si="2"/>
        <v>0</v>
      </c>
      <c r="AW12" s="15"/>
      <c r="AX12" s="15"/>
    </row>
    <row r="13" spans="1:55" s="2" customFormat="1" ht="22.5" hidden="1" customHeight="1" x14ac:dyDescent="0.25">
      <c r="A13" s="3">
        <v>10</v>
      </c>
      <c r="B13" s="25" t="s">
        <v>30</v>
      </c>
      <c r="C13" s="4" t="s">
        <v>135</v>
      </c>
      <c r="D13" s="1">
        <v>112800</v>
      </c>
      <c r="E13" s="5"/>
      <c r="F13" s="68">
        <f>112800-74400</f>
        <v>38400</v>
      </c>
      <c r="G13" s="5"/>
      <c r="H13" s="5"/>
      <c r="I13" s="5"/>
      <c r="J13" s="1">
        <f t="shared" si="3"/>
        <v>74400</v>
      </c>
      <c r="K13" s="5"/>
      <c r="L13" s="5"/>
      <c r="M13" s="5"/>
      <c r="N13" s="5">
        <f t="shared" si="4"/>
        <v>74400</v>
      </c>
      <c r="O13" s="5"/>
      <c r="P13" s="5"/>
      <c r="Q13" s="5"/>
      <c r="R13" s="5">
        <f t="shared" si="0"/>
        <v>74400</v>
      </c>
      <c r="S13" s="120">
        <v>49642</v>
      </c>
      <c r="T13" s="5">
        <f t="shared" si="5"/>
        <v>24758</v>
      </c>
      <c r="U13" s="121">
        <v>1758</v>
      </c>
      <c r="V13" s="121"/>
      <c r="W13" s="121"/>
      <c r="X13" s="5">
        <f t="shared" si="6"/>
        <v>23000</v>
      </c>
      <c r="Y13" s="121">
        <v>18049.13</v>
      </c>
      <c r="Z13" s="121">
        <f>23000-18049.13</f>
        <v>4950.869999999999</v>
      </c>
      <c r="AA13" s="121"/>
      <c r="AB13" s="5">
        <f t="shared" si="7"/>
        <v>0</v>
      </c>
      <c r="AC13" s="121"/>
      <c r="AD13" s="121"/>
      <c r="AE13" s="121"/>
      <c r="AF13" s="5">
        <f t="shared" si="8"/>
        <v>0</v>
      </c>
      <c r="AG13" s="121"/>
      <c r="AH13" s="121"/>
      <c r="AI13" s="121"/>
      <c r="AJ13" s="5">
        <f t="shared" si="1"/>
        <v>0</v>
      </c>
      <c r="AK13" s="5">
        <v>0</v>
      </c>
      <c r="AL13" s="122"/>
      <c r="AM13" s="5">
        <f t="shared" si="9"/>
        <v>0</v>
      </c>
      <c r="AN13" s="5"/>
      <c r="AO13" s="123"/>
      <c r="AP13" s="123"/>
      <c r="AQ13" s="5">
        <f t="shared" si="10"/>
        <v>0</v>
      </c>
      <c r="AR13" s="122"/>
      <c r="AS13" s="5"/>
      <c r="AT13" s="123"/>
      <c r="AU13" s="123"/>
      <c r="AV13" s="5">
        <f t="shared" si="2"/>
        <v>0</v>
      </c>
      <c r="AW13" s="15"/>
      <c r="AX13" s="15"/>
    </row>
    <row r="14" spans="1:55" s="2" customFormat="1" ht="24" x14ac:dyDescent="0.25">
      <c r="A14" s="3">
        <v>10</v>
      </c>
      <c r="B14" s="25" t="s">
        <v>163</v>
      </c>
      <c r="C14" s="4" t="s">
        <v>86</v>
      </c>
      <c r="D14" s="1"/>
      <c r="E14" s="5"/>
      <c r="F14" s="5"/>
      <c r="G14" s="26"/>
      <c r="H14" s="26"/>
      <c r="I14" s="26"/>
      <c r="J14" s="1">
        <v>0</v>
      </c>
      <c r="K14" s="5"/>
      <c r="L14" s="5">
        <v>74400</v>
      </c>
      <c r="M14" s="5">
        <v>2310</v>
      </c>
      <c r="N14" s="5">
        <f>J14-K14+L14</f>
        <v>74400</v>
      </c>
      <c r="O14" s="5"/>
      <c r="P14" s="5"/>
      <c r="Q14" s="5">
        <v>2310</v>
      </c>
      <c r="R14" s="5">
        <f t="shared" ref="R14" si="11">N14-O14+P14</f>
        <v>74400</v>
      </c>
      <c r="S14" s="5">
        <v>0</v>
      </c>
      <c r="T14" s="5">
        <v>0</v>
      </c>
      <c r="U14" s="85"/>
      <c r="V14" s="85"/>
      <c r="W14" s="85"/>
      <c r="X14" s="5">
        <f>T14-U14+V14+W14</f>
        <v>0</v>
      </c>
      <c r="Y14" s="85"/>
      <c r="Z14" s="85"/>
      <c r="AA14" s="85"/>
      <c r="AB14" s="5">
        <f>X14-Y14-Z14+AA14</f>
        <v>0</v>
      </c>
      <c r="AC14" s="85"/>
      <c r="AD14" s="85"/>
      <c r="AE14" s="85"/>
      <c r="AF14" s="5">
        <f>AB14-AC14-AD14+AE14</f>
        <v>0</v>
      </c>
      <c r="AG14" s="85"/>
      <c r="AH14" s="85"/>
      <c r="AI14" s="85"/>
      <c r="AJ14" s="5">
        <f t="shared" ref="AJ14" si="12">AF14-AG14-AH14+AI14</f>
        <v>0</v>
      </c>
      <c r="AK14" s="5">
        <v>0</v>
      </c>
      <c r="AL14" s="81"/>
      <c r="AM14" s="5">
        <f>AK14-AL14</f>
        <v>0</v>
      </c>
      <c r="AN14" s="5"/>
      <c r="AO14" s="5"/>
      <c r="AP14" s="5">
        <v>74400</v>
      </c>
      <c r="AQ14" s="5">
        <f>AM14+AN14-AO14+AP14</f>
        <v>74400</v>
      </c>
      <c r="AR14" s="81"/>
      <c r="AS14" s="5"/>
      <c r="AT14" s="5"/>
      <c r="AU14" s="5"/>
      <c r="AV14" s="5">
        <f t="shared" si="2"/>
        <v>74400</v>
      </c>
      <c r="AW14" s="15"/>
      <c r="AX14" s="15"/>
    </row>
    <row r="15" spans="1:55" s="2" customFormat="1" ht="24.75" customHeight="1" x14ac:dyDescent="0.25">
      <c r="A15" s="3"/>
      <c r="B15" s="27" t="s">
        <v>197</v>
      </c>
      <c r="C15" s="4" t="s">
        <v>191</v>
      </c>
      <c r="D15" s="1"/>
      <c r="E15" s="5"/>
      <c r="F15" s="5"/>
      <c r="G15" s="5"/>
      <c r="H15" s="5"/>
      <c r="I15" s="5"/>
      <c r="J15" s="1"/>
      <c r="K15" s="5"/>
      <c r="L15" s="5"/>
      <c r="M15" s="5"/>
      <c r="N15" s="5"/>
      <c r="O15" s="5"/>
      <c r="P15" s="5"/>
      <c r="Q15" s="5"/>
      <c r="R15" s="5"/>
      <c r="S15" s="5"/>
      <c r="T15" s="5"/>
      <c r="U15" s="85"/>
      <c r="V15" s="85"/>
      <c r="W15" s="85"/>
      <c r="X15" s="5"/>
      <c r="Y15" s="85"/>
      <c r="Z15" s="85"/>
      <c r="AA15" s="85"/>
      <c r="AB15" s="5"/>
      <c r="AC15" s="85"/>
      <c r="AD15" s="85"/>
      <c r="AE15" s="85"/>
      <c r="AF15" s="5"/>
      <c r="AG15" s="85"/>
      <c r="AH15" s="85"/>
      <c r="AI15" s="85"/>
      <c r="AJ15" s="5"/>
      <c r="AK15" s="5"/>
      <c r="AL15" s="81"/>
      <c r="AM15" s="5"/>
      <c r="AN15" s="5"/>
      <c r="AO15" s="5"/>
      <c r="AP15" s="5"/>
      <c r="AQ15" s="5"/>
      <c r="AR15" s="81"/>
      <c r="AS15" s="5"/>
      <c r="AT15" s="5"/>
      <c r="AU15" s="124">
        <v>37200</v>
      </c>
      <c r="AV15" s="5">
        <f>AQ15-AR15+AS15-AT15+AU15</f>
        <v>37200</v>
      </c>
      <c r="AW15" s="15"/>
      <c r="AX15" s="15"/>
    </row>
    <row r="16" spans="1:55" s="23" customFormat="1" ht="47.25" customHeight="1" x14ac:dyDescent="0.3">
      <c r="A16" s="24">
        <v>15</v>
      </c>
      <c r="B16" s="18"/>
      <c r="C16" s="19" t="s">
        <v>7</v>
      </c>
      <c r="D16" s="20"/>
      <c r="E16" s="21"/>
      <c r="F16" s="21"/>
      <c r="G16" s="21"/>
      <c r="H16" s="21"/>
      <c r="I16" s="21"/>
      <c r="J16" s="1"/>
      <c r="K16" s="21"/>
      <c r="L16" s="21"/>
      <c r="M16" s="21"/>
      <c r="N16" s="5"/>
      <c r="O16" s="21"/>
      <c r="P16" s="21"/>
      <c r="Q16" s="21"/>
      <c r="R16" s="5"/>
      <c r="S16" s="21"/>
      <c r="T16" s="5"/>
      <c r="U16" s="86"/>
      <c r="V16" s="86"/>
      <c r="W16" s="86"/>
      <c r="X16" s="5"/>
      <c r="Y16" s="86"/>
      <c r="Z16" s="86"/>
      <c r="AA16" s="86"/>
      <c r="AB16" s="5"/>
      <c r="AC16" s="86"/>
      <c r="AD16" s="86"/>
      <c r="AE16" s="86"/>
      <c r="AF16" s="5"/>
      <c r="AG16" s="86"/>
      <c r="AH16" s="86"/>
      <c r="AI16" s="86"/>
      <c r="AJ16" s="5"/>
      <c r="AK16" s="5"/>
      <c r="AL16" s="110"/>
      <c r="AM16" s="5"/>
      <c r="AN16" s="5"/>
      <c r="AO16" s="21"/>
      <c r="AP16" s="21"/>
      <c r="AQ16" s="5"/>
      <c r="AR16" s="110"/>
      <c r="AS16" s="5"/>
      <c r="AT16" s="21"/>
      <c r="AU16" s="21"/>
      <c r="AV16" s="5"/>
      <c r="AW16" s="99"/>
      <c r="AX16" s="99"/>
    </row>
    <row r="17" spans="1:52" s="2" customFormat="1" ht="36" hidden="1" x14ac:dyDescent="0.25">
      <c r="A17" s="3">
        <v>15</v>
      </c>
      <c r="B17" s="27" t="s">
        <v>6</v>
      </c>
      <c r="C17" s="4" t="s">
        <v>32</v>
      </c>
      <c r="D17" s="1">
        <v>15500</v>
      </c>
      <c r="E17" s="5"/>
      <c r="F17" s="5"/>
      <c r="G17" s="5"/>
      <c r="H17" s="5"/>
      <c r="I17" s="5"/>
      <c r="J17" s="1">
        <f t="shared" si="3"/>
        <v>15500</v>
      </c>
      <c r="K17" s="5"/>
      <c r="L17" s="5"/>
      <c r="M17" s="5"/>
      <c r="N17" s="5">
        <f t="shared" si="4"/>
        <v>15500</v>
      </c>
      <c r="O17" s="5"/>
      <c r="P17" s="5"/>
      <c r="Q17" s="5"/>
      <c r="R17" s="5">
        <f t="shared" ref="R17:R34" si="13">N17-O17+P17</f>
        <v>15500</v>
      </c>
      <c r="S17" s="5">
        <v>0</v>
      </c>
      <c r="T17" s="5">
        <f t="shared" si="5"/>
        <v>15500</v>
      </c>
      <c r="U17" s="85">
        <v>15500</v>
      </c>
      <c r="V17" s="85"/>
      <c r="W17" s="85"/>
      <c r="X17" s="5">
        <f t="shared" si="6"/>
        <v>0</v>
      </c>
      <c r="Y17" s="85"/>
      <c r="Z17" s="85"/>
      <c r="AA17" s="85"/>
      <c r="AB17" s="5">
        <f t="shared" si="7"/>
        <v>0</v>
      </c>
      <c r="AC17" s="85"/>
      <c r="AD17" s="85"/>
      <c r="AE17" s="85"/>
      <c r="AF17" s="5">
        <f t="shared" si="8"/>
        <v>0</v>
      </c>
      <c r="AG17" s="85"/>
      <c r="AH17" s="85"/>
      <c r="AI17" s="85"/>
      <c r="AJ17" s="5">
        <f t="shared" si="1"/>
        <v>0</v>
      </c>
      <c r="AK17" s="5">
        <v>0</v>
      </c>
      <c r="AL17" s="81"/>
      <c r="AM17" s="5">
        <f t="shared" si="9"/>
        <v>0</v>
      </c>
      <c r="AN17" s="5"/>
      <c r="AO17" s="5"/>
      <c r="AP17" s="5"/>
      <c r="AQ17" s="5">
        <f t="shared" si="10"/>
        <v>0</v>
      </c>
      <c r="AR17" s="81"/>
      <c r="AS17" s="5"/>
      <c r="AT17" s="5"/>
      <c r="AU17" s="5"/>
      <c r="AV17" s="5">
        <f t="shared" si="2"/>
        <v>0</v>
      </c>
      <c r="AW17" s="15"/>
      <c r="AX17" s="15"/>
    </row>
    <row r="18" spans="1:52" s="2" customFormat="1" ht="34.5" hidden="1" customHeight="1" x14ac:dyDescent="0.25">
      <c r="A18" s="3">
        <v>15</v>
      </c>
      <c r="B18" s="25" t="s">
        <v>39</v>
      </c>
      <c r="C18" s="4" t="s">
        <v>121</v>
      </c>
      <c r="D18" s="1">
        <v>30000</v>
      </c>
      <c r="E18" s="5"/>
      <c r="F18" s="5"/>
      <c r="G18" s="5">
        <v>7200</v>
      </c>
      <c r="H18" s="5"/>
      <c r="I18" s="5"/>
      <c r="J18" s="1">
        <f t="shared" si="3"/>
        <v>37200</v>
      </c>
      <c r="K18" s="5"/>
      <c r="L18" s="5"/>
      <c r="M18" s="5"/>
      <c r="N18" s="5">
        <f t="shared" si="4"/>
        <v>37200</v>
      </c>
      <c r="O18" s="5"/>
      <c r="P18" s="5"/>
      <c r="Q18" s="5"/>
      <c r="R18" s="5">
        <f t="shared" si="13"/>
        <v>37200</v>
      </c>
      <c r="S18" s="5">
        <v>0</v>
      </c>
      <c r="T18" s="5">
        <f t="shared" si="5"/>
        <v>37200</v>
      </c>
      <c r="U18" s="85"/>
      <c r="V18" s="85"/>
      <c r="W18" s="85"/>
      <c r="X18" s="5">
        <f t="shared" si="6"/>
        <v>37200</v>
      </c>
      <c r="Y18" s="85"/>
      <c r="Z18" s="85">
        <v>37200</v>
      </c>
      <c r="AA18" s="85"/>
      <c r="AB18" s="5">
        <f t="shared" si="7"/>
        <v>0</v>
      </c>
      <c r="AC18" s="85"/>
      <c r="AD18" s="85"/>
      <c r="AE18" s="85"/>
      <c r="AF18" s="5">
        <f t="shared" si="8"/>
        <v>0</v>
      </c>
      <c r="AG18" s="85"/>
      <c r="AH18" s="85"/>
      <c r="AI18" s="85"/>
      <c r="AJ18" s="5">
        <f t="shared" si="1"/>
        <v>0</v>
      </c>
      <c r="AK18" s="5">
        <v>0</v>
      </c>
      <c r="AL18" s="81"/>
      <c r="AM18" s="5">
        <f t="shared" si="9"/>
        <v>0</v>
      </c>
      <c r="AN18" s="5"/>
      <c r="AO18" s="5"/>
      <c r="AP18" s="5"/>
      <c r="AQ18" s="5">
        <f t="shared" si="10"/>
        <v>0</v>
      </c>
      <c r="AR18" s="81"/>
      <c r="AS18" s="5"/>
      <c r="AT18" s="5"/>
      <c r="AU18" s="5"/>
      <c r="AV18" s="5">
        <f t="shared" si="2"/>
        <v>0</v>
      </c>
      <c r="AW18" s="15"/>
      <c r="AX18" s="15"/>
    </row>
    <row r="19" spans="1:52" s="2" customFormat="1" ht="33" hidden="1" customHeight="1" x14ac:dyDescent="0.25">
      <c r="A19" s="3">
        <v>15</v>
      </c>
      <c r="B19" s="25" t="s">
        <v>90</v>
      </c>
      <c r="C19" s="4" t="s">
        <v>130</v>
      </c>
      <c r="D19" s="1"/>
      <c r="E19" s="5"/>
      <c r="F19" s="5"/>
      <c r="G19" s="5"/>
      <c r="H19" s="5"/>
      <c r="I19" s="5"/>
      <c r="J19" s="1">
        <v>0</v>
      </c>
      <c r="K19" s="5"/>
      <c r="L19" s="5">
        <v>37200</v>
      </c>
      <c r="M19" s="5">
        <v>37200</v>
      </c>
      <c r="N19" s="5">
        <f t="shared" si="4"/>
        <v>37200</v>
      </c>
      <c r="O19" s="5"/>
      <c r="P19" s="5"/>
      <c r="Q19" s="5">
        <v>37200</v>
      </c>
      <c r="R19" s="5">
        <f t="shared" si="13"/>
        <v>37200</v>
      </c>
      <c r="S19" s="5">
        <v>37189.379999999997</v>
      </c>
      <c r="T19" s="5">
        <f t="shared" si="5"/>
        <v>10.620000000002619</v>
      </c>
      <c r="U19" s="85">
        <v>10.62</v>
      </c>
      <c r="V19" s="85">
        <v>45901.53</v>
      </c>
      <c r="W19" s="85"/>
      <c r="X19" s="5">
        <f t="shared" si="6"/>
        <v>45901.53</v>
      </c>
      <c r="Y19" s="85">
        <v>32252.400000000001</v>
      </c>
      <c r="Z19" s="85">
        <v>13649.13</v>
      </c>
      <c r="AA19" s="85"/>
      <c r="AB19" s="5">
        <f t="shared" si="7"/>
        <v>-1.8189894035458565E-12</v>
      </c>
      <c r="AC19" s="85"/>
      <c r="AD19" s="85"/>
      <c r="AE19" s="85"/>
      <c r="AF19" s="5">
        <f t="shared" si="8"/>
        <v>-1.8189894035458565E-12</v>
      </c>
      <c r="AG19" s="85"/>
      <c r="AH19" s="85"/>
      <c r="AI19" s="85"/>
      <c r="AJ19" s="5">
        <f t="shared" si="1"/>
        <v>-1.8189894035458565E-12</v>
      </c>
      <c r="AK19" s="5">
        <v>0</v>
      </c>
      <c r="AL19" s="81"/>
      <c r="AM19" s="5">
        <f t="shared" si="9"/>
        <v>0</v>
      </c>
      <c r="AN19" s="5"/>
      <c r="AO19" s="5"/>
      <c r="AP19" s="5"/>
      <c r="AQ19" s="5">
        <f t="shared" si="10"/>
        <v>0</v>
      </c>
      <c r="AR19" s="81"/>
      <c r="AS19" s="5"/>
      <c r="AT19" s="5"/>
      <c r="AU19" s="5"/>
      <c r="AV19" s="5">
        <f t="shared" si="2"/>
        <v>0</v>
      </c>
      <c r="AW19" s="15"/>
      <c r="AX19" s="15"/>
    </row>
    <row r="20" spans="1:52" s="2" customFormat="1" ht="31.5" hidden="1" customHeight="1" x14ac:dyDescent="0.25">
      <c r="A20" s="3">
        <v>15</v>
      </c>
      <c r="B20" s="25" t="s">
        <v>91</v>
      </c>
      <c r="C20" s="4" t="s">
        <v>92</v>
      </c>
      <c r="D20" s="1"/>
      <c r="E20" s="5"/>
      <c r="F20" s="5"/>
      <c r="G20" s="5"/>
      <c r="H20" s="5"/>
      <c r="I20" s="5"/>
      <c r="J20" s="1">
        <v>0</v>
      </c>
      <c r="K20" s="5"/>
      <c r="L20" s="5">
        <v>12000</v>
      </c>
      <c r="M20" s="5">
        <v>12000</v>
      </c>
      <c r="N20" s="5">
        <f t="shared" si="4"/>
        <v>12000</v>
      </c>
      <c r="O20" s="5"/>
      <c r="P20" s="5"/>
      <c r="Q20" s="5">
        <v>12000</v>
      </c>
      <c r="R20" s="5">
        <f t="shared" si="13"/>
        <v>12000</v>
      </c>
      <c r="S20" s="5">
        <v>12000</v>
      </c>
      <c r="T20" s="5">
        <f t="shared" si="5"/>
        <v>0</v>
      </c>
      <c r="U20" s="85"/>
      <c r="V20" s="85"/>
      <c r="W20" s="85"/>
      <c r="X20" s="5">
        <f t="shared" si="6"/>
        <v>0</v>
      </c>
      <c r="Y20" s="85"/>
      <c r="Z20" s="85"/>
      <c r="AA20" s="85"/>
      <c r="AB20" s="5">
        <f t="shared" si="7"/>
        <v>0</v>
      </c>
      <c r="AC20" s="85"/>
      <c r="AD20" s="85"/>
      <c r="AE20" s="85"/>
      <c r="AF20" s="5">
        <f t="shared" si="8"/>
        <v>0</v>
      </c>
      <c r="AG20" s="85"/>
      <c r="AH20" s="85"/>
      <c r="AI20" s="85"/>
      <c r="AJ20" s="5">
        <f t="shared" si="1"/>
        <v>0</v>
      </c>
      <c r="AK20" s="5">
        <v>0</v>
      </c>
      <c r="AL20" s="81"/>
      <c r="AM20" s="5">
        <f t="shared" si="9"/>
        <v>0</v>
      </c>
      <c r="AN20" s="5"/>
      <c r="AO20" s="5"/>
      <c r="AP20" s="5"/>
      <c r="AQ20" s="5">
        <f t="shared" si="10"/>
        <v>0</v>
      </c>
      <c r="AR20" s="81"/>
      <c r="AS20" s="5"/>
      <c r="AT20" s="5"/>
      <c r="AU20" s="5"/>
      <c r="AV20" s="5">
        <f t="shared" si="2"/>
        <v>0</v>
      </c>
      <c r="AW20" s="15"/>
      <c r="AX20" s="15"/>
    </row>
    <row r="21" spans="1:52" s="2" customFormat="1" ht="24" hidden="1" customHeight="1" x14ac:dyDescent="0.25">
      <c r="A21" s="3">
        <v>15</v>
      </c>
      <c r="B21" s="25" t="s">
        <v>75</v>
      </c>
      <c r="C21" s="4" t="s">
        <v>76</v>
      </c>
      <c r="D21" s="1">
        <v>0</v>
      </c>
      <c r="E21" s="5"/>
      <c r="F21" s="5"/>
      <c r="G21" s="5"/>
      <c r="H21" s="5"/>
      <c r="I21" s="5">
        <v>355073</v>
      </c>
      <c r="J21" s="1">
        <f>I21</f>
        <v>355073</v>
      </c>
      <c r="K21" s="5">
        <v>355073</v>
      </c>
      <c r="L21" s="5"/>
      <c r="M21" s="5"/>
      <c r="N21" s="5">
        <f t="shared" si="4"/>
        <v>0</v>
      </c>
      <c r="O21" s="5"/>
      <c r="P21" s="5"/>
      <c r="Q21" s="5"/>
      <c r="R21" s="5">
        <f t="shared" si="13"/>
        <v>0</v>
      </c>
      <c r="S21" s="5"/>
      <c r="T21" s="5">
        <f t="shared" si="5"/>
        <v>0</v>
      </c>
      <c r="U21" s="85"/>
      <c r="V21" s="85"/>
      <c r="W21" s="85"/>
      <c r="X21" s="5">
        <f t="shared" si="6"/>
        <v>0</v>
      </c>
      <c r="Y21" s="85"/>
      <c r="Z21" s="85"/>
      <c r="AA21" s="85"/>
      <c r="AB21" s="5">
        <f t="shared" si="7"/>
        <v>0</v>
      </c>
      <c r="AC21" s="85"/>
      <c r="AD21" s="85"/>
      <c r="AE21" s="85"/>
      <c r="AF21" s="5">
        <f t="shared" si="8"/>
        <v>0</v>
      </c>
      <c r="AG21" s="85"/>
      <c r="AH21" s="85"/>
      <c r="AI21" s="85"/>
      <c r="AJ21" s="5">
        <f t="shared" si="1"/>
        <v>0</v>
      </c>
      <c r="AK21" s="5"/>
      <c r="AL21" s="81"/>
      <c r="AM21" s="5">
        <f t="shared" si="9"/>
        <v>0</v>
      </c>
      <c r="AN21" s="5"/>
      <c r="AO21" s="5"/>
      <c r="AP21" s="5"/>
      <c r="AQ21" s="5">
        <f t="shared" si="10"/>
        <v>0</v>
      </c>
      <c r="AR21" s="81"/>
      <c r="AS21" s="5"/>
      <c r="AT21" s="5"/>
      <c r="AU21" s="5"/>
      <c r="AV21" s="5">
        <f t="shared" si="2"/>
        <v>0</v>
      </c>
      <c r="AW21" s="15"/>
      <c r="AX21" s="15"/>
    </row>
    <row r="22" spans="1:52" s="2" customFormat="1" ht="41.25" customHeight="1" x14ac:dyDescent="0.25">
      <c r="A22" s="3">
        <v>15</v>
      </c>
      <c r="B22" s="25" t="s">
        <v>192</v>
      </c>
      <c r="C22" s="4" t="s">
        <v>165</v>
      </c>
      <c r="D22" s="1">
        <v>711.05</v>
      </c>
      <c r="E22" s="5"/>
      <c r="F22" s="5"/>
      <c r="G22" s="5"/>
      <c r="H22" s="5"/>
      <c r="I22" s="5"/>
      <c r="J22" s="1">
        <f t="shared" ref="J22" si="14">D22-E22-F22+G22</f>
        <v>711.05</v>
      </c>
      <c r="K22" s="5"/>
      <c r="L22" s="5"/>
      <c r="M22" s="5"/>
      <c r="N22" s="5">
        <f t="shared" si="4"/>
        <v>711.05</v>
      </c>
      <c r="O22" s="5"/>
      <c r="P22" s="5"/>
      <c r="Q22" s="5"/>
      <c r="R22" s="5">
        <v>0</v>
      </c>
      <c r="S22" s="5">
        <v>0</v>
      </c>
      <c r="T22" s="5">
        <f t="shared" si="5"/>
        <v>0</v>
      </c>
      <c r="U22" s="85"/>
      <c r="V22" s="85"/>
      <c r="W22" s="85">
        <v>834270</v>
      </c>
      <c r="X22" s="5">
        <f t="shared" si="6"/>
        <v>834270</v>
      </c>
      <c r="Y22" s="85"/>
      <c r="Z22" s="85"/>
      <c r="AA22" s="85"/>
      <c r="AB22" s="5">
        <f t="shared" si="7"/>
        <v>834270</v>
      </c>
      <c r="AC22" s="85"/>
      <c r="AD22" s="85"/>
      <c r="AE22" s="85"/>
      <c r="AF22" s="5">
        <f t="shared" si="8"/>
        <v>834270</v>
      </c>
      <c r="AG22" s="85"/>
      <c r="AH22" s="85"/>
      <c r="AI22" s="85"/>
      <c r="AJ22" s="5">
        <f t="shared" si="1"/>
        <v>834270</v>
      </c>
      <c r="AK22" s="5">
        <v>834270</v>
      </c>
      <c r="AL22" s="81"/>
      <c r="AM22" s="5">
        <f t="shared" si="9"/>
        <v>834270</v>
      </c>
      <c r="AN22" s="5">
        <v>434270</v>
      </c>
      <c r="AO22" s="5"/>
      <c r="AP22" s="5"/>
      <c r="AQ22" s="5">
        <f t="shared" si="10"/>
        <v>1268540</v>
      </c>
      <c r="AR22" s="81"/>
      <c r="AS22" s="5">
        <v>834270</v>
      </c>
      <c r="AT22" s="5"/>
      <c r="AU22" s="5"/>
      <c r="AV22" s="5">
        <f t="shared" si="2"/>
        <v>2102810</v>
      </c>
      <c r="AW22" s="15"/>
      <c r="AX22" s="15"/>
    </row>
    <row r="23" spans="1:52" s="2" customFormat="1" ht="24" hidden="1" x14ac:dyDescent="0.25">
      <c r="A23" s="3">
        <v>15</v>
      </c>
      <c r="B23" s="25" t="s">
        <v>113</v>
      </c>
      <c r="C23" s="4" t="s">
        <v>10</v>
      </c>
      <c r="D23" s="1">
        <v>711.05</v>
      </c>
      <c r="E23" s="5"/>
      <c r="F23" s="5"/>
      <c r="G23" s="5"/>
      <c r="H23" s="5"/>
      <c r="I23" s="5"/>
      <c r="J23" s="1">
        <f t="shared" si="3"/>
        <v>711.05</v>
      </c>
      <c r="K23" s="5"/>
      <c r="L23" s="5"/>
      <c r="M23" s="5"/>
      <c r="N23" s="5">
        <f t="shared" si="4"/>
        <v>711.05</v>
      </c>
      <c r="O23" s="5"/>
      <c r="P23" s="5"/>
      <c r="Q23" s="5"/>
      <c r="R23" s="5">
        <f t="shared" si="13"/>
        <v>711.05</v>
      </c>
      <c r="S23" s="5">
        <v>0</v>
      </c>
      <c r="T23" s="5">
        <f t="shared" si="5"/>
        <v>711.05</v>
      </c>
      <c r="U23" s="85"/>
      <c r="V23" s="85"/>
      <c r="W23" s="85"/>
      <c r="X23" s="5">
        <f t="shared" si="6"/>
        <v>711.05</v>
      </c>
      <c r="Y23" s="85"/>
      <c r="Z23" s="85"/>
      <c r="AA23" s="85"/>
      <c r="AB23" s="5">
        <f t="shared" si="7"/>
        <v>711.05</v>
      </c>
      <c r="AC23" s="85"/>
      <c r="AD23" s="85"/>
      <c r="AE23" s="85"/>
      <c r="AF23" s="5">
        <f t="shared" si="8"/>
        <v>711.05</v>
      </c>
      <c r="AG23" s="85"/>
      <c r="AH23" s="85"/>
      <c r="AI23" s="85"/>
      <c r="AJ23" s="5">
        <f t="shared" si="1"/>
        <v>711.05</v>
      </c>
      <c r="AK23" s="5">
        <v>711.05</v>
      </c>
      <c r="AL23" s="81"/>
      <c r="AM23" s="5">
        <f t="shared" si="9"/>
        <v>711.05</v>
      </c>
      <c r="AN23" s="5"/>
      <c r="AO23" s="5">
        <v>711.05</v>
      </c>
      <c r="AP23" s="5"/>
      <c r="AQ23" s="5">
        <f t="shared" si="10"/>
        <v>0</v>
      </c>
      <c r="AR23" s="81"/>
      <c r="AS23" s="5"/>
      <c r="AT23" s="5"/>
      <c r="AU23" s="5"/>
      <c r="AV23" s="5">
        <f t="shared" si="2"/>
        <v>0</v>
      </c>
      <c r="AW23" s="15"/>
      <c r="AX23" s="15"/>
      <c r="AY23" s="15"/>
      <c r="AZ23" s="15"/>
    </row>
    <row r="24" spans="1:52" s="2" customFormat="1" x14ac:dyDescent="0.25">
      <c r="A24" s="3">
        <v>15</v>
      </c>
      <c r="B24" s="27" t="s">
        <v>166</v>
      </c>
      <c r="C24" s="4" t="s">
        <v>11</v>
      </c>
      <c r="D24" s="1">
        <v>11924.1</v>
      </c>
      <c r="E24" s="5"/>
      <c r="F24" s="5"/>
      <c r="G24" s="5"/>
      <c r="H24" s="5"/>
      <c r="I24" s="5"/>
      <c r="J24" s="1">
        <f t="shared" si="3"/>
        <v>11924.1</v>
      </c>
      <c r="K24" s="5"/>
      <c r="L24" s="5"/>
      <c r="M24" s="5"/>
      <c r="N24" s="5">
        <f t="shared" si="4"/>
        <v>11924.1</v>
      </c>
      <c r="O24" s="5"/>
      <c r="P24" s="5"/>
      <c r="Q24" s="5"/>
      <c r="R24" s="5">
        <f t="shared" si="13"/>
        <v>11924.1</v>
      </c>
      <c r="S24" s="5">
        <v>0</v>
      </c>
      <c r="T24" s="5">
        <f t="shared" si="5"/>
        <v>11924.1</v>
      </c>
      <c r="U24" s="85"/>
      <c r="V24" s="85"/>
      <c r="W24" s="85"/>
      <c r="X24" s="5">
        <f t="shared" si="6"/>
        <v>11924.1</v>
      </c>
      <c r="Y24" s="85"/>
      <c r="Z24" s="85"/>
      <c r="AA24" s="85"/>
      <c r="AB24" s="5">
        <f t="shared" si="7"/>
        <v>11924.1</v>
      </c>
      <c r="AC24" s="85"/>
      <c r="AD24" s="85"/>
      <c r="AE24" s="85"/>
      <c r="AF24" s="5">
        <f t="shared" si="8"/>
        <v>11924.1</v>
      </c>
      <c r="AG24" s="85"/>
      <c r="AH24" s="85"/>
      <c r="AI24" s="85"/>
      <c r="AJ24" s="5">
        <f t="shared" si="1"/>
        <v>11924.1</v>
      </c>
      <c r="AK24" s="5">
        <v>11924.1</v>
      </c>
      <c r="AL24" s="81"/>
      <c r="AM24" s="5">
        <f t="shared" si="9"/>
        <v>11924.1</v>
      </c>
      <c r="AN24" s="5"/>
      <c r="AO24" s="5"/>
      <c r="AP24" s="5"/>
      <c r="AQ24" s="5">
        <f t="shared" si="10"/>
        <v>11924.1</v>
      </c>
      <c r="AR24" s="81"/>
      <c r="AS24" s="5"/>
      <c r="AT24" s="5"/>
      <c r="AU24" s="5"/>
      <c r="AV24" s="5">
        <f t="shared" si="2"/>
        <v>11924.1</v>
      </c>
      <c r="AW24" s="15"/>
      <c r="AX24" s="15"/>
    </row>
    <row r="25" spans="1:52" s="2" customFormat="1" hidden="1" x14ac:dyDescent="0.25">
      <c r="A25" s="3">
        <v>15</v>
      </c>
      <c r="B25" s="6" t="s">
        <v>12</v>
      </c>
      <c r="C25" s="4" t="s">
        <v>62</v>
      </c>
      <c r="D25" s="1">
        <v>320</v>
      </c>
      <c r="E25" s="5">
        <v>310</v>
      </c>
      <c r="F25" s="5">
        <v>10</v>
      </c>
      <c r="G25" s="5"/>
      <c r="H25" s="5"/>
      <c r="I25" s="5"/>
      <c r="J25" s="1">
        <f t="shared" si="3"/>
        <v>0</v>
      </c>
      <c r="K25" s="5"/>
      <c r="L25" s="5"/>
      <c r="M25" s="5"/>
      <c r="N25" s="5">
        <f t="shared" si="4"/>
        <v>0</v>
      </c>
      <c r="O25" s="5"/>
      <c r="P25" s="5"/>
      <c r="Q25" s="5"/>
      <c r="R25" s="5">
        <f t="shared" si="13"/>
        <v>0</v>
      </c>
      <c r="S25" s="5"/>
      <c r="T25" s="5">
        <f t="shared" si="5"/>
        <v>0</v>
      </c>
      <c r="U25" s="85"/>
      <c r="V25" s="85"/>
      <c r="W25" s="85"/>
      <c r="X25" s="5">
        <f t="shared" si="6"/>
        <v>0</v>
      </c>
      <c r="Y25" s="85"/>
      <c r="Z25" s="85"/>
      <c r="AA25" s="85"/>
      <c r="AB25" s="5">
        <f t="shared" si="7"/>
        <v>0</v>
      </c>
      <c r="AC25" s="85"/>
      <c r="AD25" s="85"/>
      <c r="AE25" s="85"/>
      <c r="AF25" s="5">
        <f t="shared" si="8"/>
        <v>0</v>
      </c>
      <c r="AG25" s="85"/>
      <c r="AH25" s="85"/>
      <c r="AI25" s="85"/>
      <c r="AJ25" s="5">
        <f t="shared" si="1"/>
        <v>0</v>
      </c>
      <c r="AK25" s="5"/>
      <c r="AL25" s="81"/>
      <c r="AM25" s="5">
        <f t="shared" si="9"/>
        <v>0</v>
      </c>
      <c r="AN25" s="5"/>
      <c r="AO25" s="5"/>
      <c r="AP25" s="5"/>
      <c r="AQ25" s="5">
        <f t="shared" si="10"/>
        <v>0</v>
      </c>
      <c r="AR25" s="81"/>
      <c r="AS25" s="5"/>
      <c r="AT25" s="5"/>
      <c r="AU25" s="5"/>
      <c r="AV25" s="5">
        <f t="shared" si="2"/>
        <v>0</v>
      </c>
      <c r="AW25" s="15"/>
      <c r="AX25" s="15"/>
    </row>
    <row r="26" spans="1:52" s="2" customFormat="1" hidden="1" x14ac:dyDescent="0.25">
      <c r="A26" s="3">
        <v>15</v>
      </c>
      <c r="B26" s="6" t="s">
        <v>13</v>
      </c>
      <c r="C26" s="4" t="s">
        <v>40</v>
      </c>
      <c r="D26" s="29">
        <v>83420.59</v>
      </c>
      <c r="E26" s="5">
        <v>14945.47</v>
      </c>
      <c r="F26" s="5"/>
      <c r="G26" s="5"/>
      <c r="H26" s="5"/>
      <c r="I26" s="5"/>
      <c r="J26" s="1">
        <f t="shared" si="3"/>
        <v>68475.12</v>
      </c>
      <c r="K26" s="5"/>
      <c r="L26" s="5"/>
      <c r="M26" s="5"/>
      <c r="N26" s="5">
        <f t="shared" si="4"/>
        <v>68475.12</v>
      </c>
      <c r="O26" s="5"/>
      <c r="P26" s="5"/>
      <c r="Q26" s="5"/>
      <c r="R26" s="5">
        <f t="shared" si="13"/>
        <v>68475.12</v>
      </c>
      <c r="S26" s="81">
        <v>7441.15</v>
      </c>
      <c r="T26" s="5">
        <f t="shared" si="5"/>
        <v>61033.969999999994</v>
      </c>
      <c r="U26" s="87">
        <v>61033.97</v>
      </c>
      <c r="V26" s="87"/>
      <c r="W26" s="87"/>
      <c r="X26" s="5">
        <f t="shared" si="6"/>
        <v>-7.2759576141834259E-12</v>
      </c>
      <c r="Y26" s="87"/>
      <c r="Z26" s="87"/>
      <c r="AA26" s="87"/>
      <c r="AB26" s="5">
        <f t="shared" si="7"/>
        <v>-7.2759576141834259E-12</v>
      </c>
      <c r="AC26" s="87"/>
      <c r="AD26" s="87"/>
      <c r="AE26" s="87"/>
      <c r="AF26" s="5">
        <f t="shared" si="8"/>
        <v>-7.2759576141834259E-12</v>
      </c>
      <c r="AG26" s="87"/>
      <c r="AH26" s="87"/>
      <c r="AI26" s="87"/>
      <c r="AJ26" s="5">
        <f t="shared" si="1"/>
        <v>-7.2759576141834259E-12</v>
      </c>
      <c r="AK26" s="5">
        <v>0</v>
      </c>
      <c r="AL26" s="81"/>
      <c r="AM26" s="5">
        <f t="shared" si="9"/>
        <v>0</v>
      </c>
      <c r="AN26" s="5"/>
      <c r="AO26" s="5"/>
      <c r="AP26" s="5"/>
      <c r="AQ26" s="5">
        <f t="shared" si="10"/>
        <v>0</v>
      </c>
      <c r="AR26" s="81"/>
      <c r="AS26" s="5"/>
      <c r="AT26" s="5"/>
      <c r="AU26" s="5"/>
      <c r="AV26" s="5">
        <f t="shared" si="2"/>
        <v>0</v>
      </c>
      <c r="AW26" s="15"/>
      <c r="AX26" s="15"/>
    </row>
    <row r="27" spans="1:52" s="2" customFormat="1" ht="39" hidden="1" customHeight="1" x14ac:dyDescent="0.25">
      <c r="A27" s="3">
        <v>15</v>
      </c>
      <c r="B27" s="6" t="s">
        <v>14</v>
      </c>
      <c r="C27" s="4" t="s">
        <v>65</v>
      </c>
      <c r="D27" s="1">
        <v>25409.18</v>
      </c>
      <c r="E27" s="5">
        <f>D27</f>
        <v>25409.18</v>
      </c>
      <c r="F27" s="5"/>
      <c r="G27" s="5"/>
      <c r="H27" s="5"/>
      <c r="I27" s="5"/>
      <c r="J27" s="1">
        <f t="shared" si="3"/>
        <v>0</v>
      </c>
      <c r="K27" s="5"/>
      <c r="L27" s="5"/>
      <c r="M27" s="5"/>
      <c r="N27" s="5">
        <f t="shared" si="4"/>
        <v>0</v>
      </c>
      <c r="O27" s="5"/>
      <c r="P27" s="5"/>
      <c r="Q27" s="5"/>
      <c r="R27" s="5">
        <f t="shared" si="13"/>
        <v>0</v>
      </c>
      <c r="S27" s="5"/>
      <c r="T27" s="5">
        <f t="shared" si="5"/>
        <v>0</v>
      </c>
      <c r="U27" s="85"/>
      <c r="V27" s="85"/>
      <c r="W27" s="85"/>
      <c r="X27" s="5">
        <f t="shared" si="6"/>
        <v>0</v>
      </c>
      <c r="Y27" s="85"/>
      <c r="Z27" s="85"/>
      <c r="AA27" s="85"/>
      <c r="AB27" s="5">
        <f t="shared" si="7"/>
        <v>0</v>
      </c>
      <c r="AC27" s="85"/>
      <c r="AD27" s="85"/>
      <c r="AE27" s="85"/>
      <c r="AF27" s="5">
        <f t="shared" si="8"/>
        <v>0</v>
      </c>
      <c r="AG27" s="85"/>
      <c r="AH27" s="85"/>
      <c r="AI27" s="85"/>
      <c r="AJ27" s="5">
        <f t="shared" si="1"/>
        <v>0</v>
      </c>
      <c r="AK27" s="5"/>
      <c r="AL27" s="81"/>
      <c r="AM27" s="5">
        <f t="shared" si="9"/>
        <v>0</v>
      </c>
      <c r="AN27" s="5"/>
      <c r="AO27" s="5"/>
      <c r="AP27" s="5"/>
      <c r="AQ27" s="5">
        <f t="shared" si="10"/>
        <v>0</v>
      </c>
      <c r="AR27" s="81"/>
      <c r="AS27" s="5"/>
      <c r="AT27" s="5"/>
      <c r="AU27" s="5"/>
      <c r="AV27" s="5">
        <f t="shared" si="2"/>
        <v>0</v>
      </c>
      <c r="AW27" s="15"/>
      <c r="AX27" s="15"/>
    </row>
    <row r="28" spans="1:52" s="2" customFormat="1" ht="40.5" hidden="1" customHeight="1" x14ac:dyDescent="0.25">
      <c r="A28" s="3">
        <v>15</v>
      </c>
      <c r="B28" s="6" t="s">
        <v>15</v>
      </c>
      <c r="C28" s="4" t="s">
        <v>82</v>
      </c>
      <c r="D28" s="1">
        <v>109946.07</v>
      </c>
      <c r="E28" s="5">
        <f>94319.08</f>
        <v>94319.08</v>
      </c>
      <c r="F28" s="5"/>
      <c r="G28" s="5"/>
      <c r="H28" s="5"/>
      <c r="I28" s="5"/>
      <c r="J28" s="1">
        <f t="shared" si="3"/>
        <v>15626.990000000005</v>
      </c>
      <c r="K28" s="5"/>
      <c r="L28" s="5"/>
      <c r="M28" s="5"/>
      <c r="N28" s="5">
        <f t="shared" si="4"/>
        <v>15626.990000000005</v>
      </c>
      <c r="O28" s="5"/>
      <c r="P28" s="5"/>
      <c r="Q28" s="5"/>
      <c r="R28" s="5">
        <f t="shared" si="13"/>
        <v>15626.990000000005</v>
      </c>
      <c r="S28" s="5">
        <v>15626.99</v>
      </c>
      <c r="T28" s="5">
        <f t="shared" si="5"/>
        <v>0</v>
      </c>
      <c r="U28" s="85"/>
      <c r="V28" s="85"/>
      <c r="W28" s="85"/>
      <c r="X28" s="5">
        <f t="shared" si="6"/>
        <v>0</v>
      </c>
      <c r="Y28" s="85"/>
      <c r="Z28" s="85"/>
      <c r="AA28" s="85"/>
      <c r="AB28" s="5">
        <f t="shared" si="7"/>
        <v>0</v>
      </c>
      <c r="AC28" s="85"/>
      <c r="AD28" s="85"/>
      <c r="AE28" s="85"/>
      <c r="AF28" s="5">
        <f t="shared" si="8"/>
        <v>0</v>
      </c>
      <c r="AG28" s="85"/>
      <c r="AH28" s="85"/>
      <c r="AI28" s="85"/>
      <c r="AJ28" s="5">
        <f t="shared" si="1"/>
        <v>0</v>
      </c>
      <c r="AK28" s="5">
        <v>0</v>
      </c>
      <c r="AL28" s="81"/>
      <c r="AM28" s="5">
        <f t="shared" si="9"/>
        <v>0</v>
      </c>
      <c r="AN28" s="5"/>
      <c r="AO28" s="5"/>
      <c r="AP28" s="5"/>
      <c r="AQ28" s="5">
        <f t="shared" si="10"/>
        <v>0</v>
      </c>
      <c r="AR28" s="81"/>
      <c r="AS28" s="5"/>
      <c r="AT28" s="5"/>
      <c r="AU28" s="5"/>
      <c r="AV28" s="5">
        <f t="shared" si="2"/>
        <v>0</v>
      </c>
      <c r="AW28" s="15"/>
      <c r="AX28" s="15"/>
    </row>
    <row r="29" spans="1:52" s="7" customFormat="1" ht="24" hidden="1" x14ac:dyDescent="0.25">
      <c r="A29" s="30">
        <v>15</v>
      </c>
      <c r="B29" s="25" t="s">
        <v>27</v>
      </c>
      <c r="C29" s="4" t="s">
        <v>124</v>
      </c>
      <c r="D29" s="1">
        <v>1000</v>
      </c>
      <c r="E29" s="31"/>
      <c r="F29" s="31"/>
      <c r="G29" s="31"/>
      <c r="H29" s="31"/>
      <c r="I29" s="31"/>
      <c r="J29" s="1">
        <f t="shared" si="3"/>
        <v>1000</v>
      </c>
      <c r="K29" s="31"/>
      <c r="L29" s="31"/>
      <c r="M29" s="31"/>
      <c r="N29" s="5">
        <f t="shared" si="4"/>
        <v>1000</v>
      </c>
      <c r="O29" s="31"/>
      <c r="P29" s="31"/>
      <c r="Q29" s="31"/>
      <c r="R29" s="5">
        <f t="shared" si="13"/>
        <v>1000</v>
      </c>
      <c r="S29" s="31">
        <v>0</v>
      </c>
      <c r="T29" s="5">
        <f t="shared" si="5"/>
        <v>1000</v>
      </c>
      <c r="U29" s="88"/>
      <c r="V29" s="88"/>
      <c r="W29" s="88"/>
      <c r="X29" s="5">
        <f t="shared" si="6"/>
        <v>1000</v>
      </c>
      <c r="Y29" s="88"/>
      <c r="Z29" s="88"/>
      <c r="AA29" s="88"/>
      <c r="AB29" s="5">
        <f t="shared" si="7"/>
        <v>1000</v>
      </c>
      <c r="AC29" s="88"/>
      <c r="AD29" s="88"/>
      <c r="AE29" s="88"/>
      <c r="AF29" s="5">
        <f t="shared" si="8"/>
        <v>1000</v>
      </c>
      <c r="AG29" s="88"/>
      <c r="AH29" s="88"/>
      <c r="AI29" s="88"/>
      <c r="AJ29" s="5">
        <f t="shared" si="1"/>
        <v>1000</v>
      </c>
      <c r="AK29" s="5">
        <v>1000</v>
      </c>
      <c r="AL29" s="81"/>
      <c r="AM29" s="5">
        <f t="shared" si="9"/>
        <v>1000</v>
      </c>
      <c r="AN29" s="5"/>
      <c r="AO29" s="31">
        <v>1000</v>
      </c>
      <c r="AP29" s="31"/>
      <c r="AQ29" s="5">
        <f t="shared" si="10"/>
        <v>0</v>
      </c>
      <c r="AR29" s="81"/>
      <c r="AS29" s="5"/>
      <c r="AT29" s="31"/>
      <c r="AU29" s="31"/>
      <c r="AV29" s="5">
        <f t="shared" si="2"/>
        <v>0</v>
      </c>
      <c r="AW29" s="103"/>
      <c r="AX29" s="103"/>
    </row>
    <row r="30" spans="1:52" s="7" customFormat="1" hidden="1" x14ac:dyDescent="0.25">
      <c r="A30" s="30">
        <v>15</v>
      </c>
      <c r="B30" s="98" t="s">
        <v>123</v>
      </c>
      <c r="C30" s="4" t="s">
        <v>143</v>
      </c>
      <c r="D30" s="1">
        <v>1000</v>
      </c>
      <c r="E30" s="31"/>
      <c r="F30" s="31"/>
      <c r="G30" s="31"/>
      <c r="H30" s="31"/>
      <c r="I30" s="31"/>
      <c r="J30" s="1">
        <f t="shared" si="3"/>
        <v>1000</v>
      </c>
      <c r="K30" s="31"/>
      <c r="L30" s="31"/>
      <c r="M30" s="31"/>
      <c r="N30" s="5">
        <f t="shared" si="4"/>
        <v>1000</v>
      </c>
      <c r="O30" s="31"/>
      <c r="P30" s="31"/>
      <c r="Q30" s="31"/>
      <c r="R30" s="5">
        <v>0</v>
      </c>
      <c r="S30" s="31">
        <v>0</v>
      </c>
      <c r="T30" s="5">
        <f t="shared" si="5"/>
        <v>0</v>
      </c>
      <c r="U30" s="88"/>
      <c r="V30" s="88">
        <v>61033.97</v>
      </c>
      <c r="W30" s="88"/>
      <c r="X30" s="5">
        <f t="shared" si="6"/>
        <v>61033.97</v>
      </c>
      <c r="Y30" s="88"/>
      <c r="Z30" s="88"/>
      <c r="AA30" s="88"/>
      <c r="AB30" s="5">
        <f t="shared" si="7"/>
        <v>61033.97</v>
      </c>
      <c r="AC30" s="88"/>
      <c r="AD30" s="88"/>
      <c r="AE30" s="88"/>
      <c r="AF30" s="5">
        <f t="shared" si="8"/>
        <v>61033.97</v>
      </c>
      <c r="AG30" s="88"/>
      <c r="AH30" s="88">
        <f>AF30</f>
        <v>61033.97</v>
      </c>
      <c r="AI30" s="88"/>
      <c r="AJ30" s="5">
        <f t="shared" si="1"/>
        <v>0</v>
      </c>
      <c r="AK30" s="5">
        <v>0</v>
      </c>
      <c r="AL30" s="81"/>
      <c r="AM30" s="5">
        <f t="shared" si="9"/>
        <v>0</v>
      </c>
      <c r="AN30" s="5"/>
      <c r="AO30" s="31"/>
      <c r="AP30" s="31"/>
      <c r="AQ30" s="5">
        <f t="shared" si="10"/>
        <v>0</v>
      </c>
      <c r="AR30" s="81"/>
      <c r="AS30" s="5"/>
      <c r="AT30" s="31"/>
      <c r="AU30" s="31"/>
      <c r="AV30" s="5">
        <f t="shared" si="2"/>
        <v>0</v>
      </c>
      <c r="AW30" s="103"/>
      <c r="AX30" s="103"/>
    </row>
    <row r="31" spans="1:52" s="7" customFormat="1" x14ac:dyDescent="0.25">
      <c r="A31" s="30">
        <v>15</v>
      </c>
      <c r="B31" s="126" t="s">
        <v>167</v>
      </c>
      <c r="C31" s="4" t="s">
        <v>144</v>
      </c>
      <c r="D31" s="1"/>
      <c r="E31" s="31"/>
      <c r="F31" s="31"/>
      <c r="G31" s="31"/>
      <c r="H31" s="31"/>
      <c r="I31" s="31"/>
      <c r="J31" s="1"/>
      <c r="K31" s="31"/>
      <c r="L31" s="31"/>
      <c r="M31" s="31"/>
      <c r="N31" s="5"/>
      <c r="O31" s="31"/>
      <c r="P31" s="31"/>
      <c r="Q31" s="31"/>
      <c r="R31" s="5"/>
      <c r="S31" s="31"/>
      <c r="T31" s="5"/>
      <c r="U31" s="88"/>
      <c r="V31" s="88"/>
      <c r="W31" s="88"/>
      <c r="X31" s="5"/>
      <c r="Y31" s="88"/>
      <c r="Z31" s="88"/>
      <c r="AA31" s="88"/>
      <c r="AB31" s="5"/>
      <c r="AC31" s="88"/>
      <c r="AD31" s="88"/>
      <c r="AE31" s="88"/>
      <c r="AF31" s="5"/>
      <c r="AG31" s="88"/>
      <c r="AH31" s="88"/>
      <c r="AI31" s="88">
        <f>AH30</f>
        <v>61033.97</v>
      </c>
      <c r="AJ31" s="5">
        <f t="shared" si="1"/>
        <v>61033.97</v>
      </c>
      <c r="AK31" s="5">
        <v>61033.97</v>
      </c>
      <c r="AL31" s="81"/>
      <c r="AM31" s="5">
        <f t="shared" si="9"/>
        <v>61033.97</v>
      </c>
      <c r="AN31" s="5"/>
      <c r="AO31" s="31"/>
      <c r="AP31" s="31"/>
      <c r="AQ31" s="5">
        <f t="shared" si="10"/>
        <v>61033.97</v>
      </c>
      <c r="AR31" s="81">
        <v>61033.97</v>
      </c>
      <c r="AS31" s="5"/>
      <c r="AT31" s="31"/>
      <c r="AU31" s="31"/>
      <c r="AV31" s="5">
        <f t="shared" si="2"/>
        <v>0</v>
      </c>
      <c r="AW31" s="103"/>
      <c r="AX31" s="103"/>
    </row>
    <row r="32" spans="1:52" s="2" customFormat="1" x14ac:dyDescent="0.25">
      <c r="A32" s="3">
        <v>15</v>
      </c>
      <c r="B32" s="27" t="s">
        <v>168</v>
      </c>
      <c r="C32" s="4" t="s">
        <v>125</v>
      </c>
      <c r="D32" s="1">
        <v>800</v>
      </c>
      <c r="E32" s="5"/>
      <c r="F32" s="5"/>
      <c r="G32" s="5"/>
      <c r="H32" s="5"/>
      <c r="I32" s="5"/>
      <c r="J32" s="1">
        <f t="shared" si="3"/>
        <v>800</v>
      </c>
      <c r="K32" s="5"/>
      <c r="L32" s="5"/>
      <c r="M32" s="5"/>
      <c r="N32" s="5">
        <f t="shared" si="4"/>
        <v>800</v>
      </c>
      <c r="O32" s="5"/>
      <c r="P32" s="5"/>
      <c r="Q32" s="5"/>
      <c r="R32" s="5">
        <f t="shared" si="13"/>
        <v>800</v>
      </c>
      <c r="S32" s="5">
        <v>0</v>
      </c>
      <c r="T32" s="5">
        <f t="shared" si="5"/>
        <v>800</v>
      </c>
      <c r="U32" s="85"/>
      <c r="V32" s="85"/>
      <c r="W32" s="85"/>
      <c r="X32" s="5">
        <f t="shared" si="6"/>
        <v>800</v>
      </c>
      <c r="Y32" s="85"/>
      <c r="Z32" s="85"/>
      <c r="AA32" s="85"/>
      <c r="AB32" s="5">
        <f t="shared" si="7"/>
        <v>800</v>
      </c>
      <c r="AC32" s="85"/>
      <c r="AD32" s="85"/>
      <c r="AE32" s="85"/>
      <c r="AF32" s="5">
        <f t="shared" si="8"/>
        <v>800</v>
      </c>
      <c r="AG32" s="85"/>
      <c r="AH32" s="85"/>
      <c r="AI32" s="85"/>
      <c r="AJ32" s="5">
        <f t="shared" si="1"/>
        <v>800</v>
      </c>
      <c r="AK32" s="5">
        <v>800</v>
      </c>
      <c r="AL32" s="81"/>
      <c r="AM32" s="5">
        <f t="shared" si="9"/>
        <v>800</v>
      </c>
      <c r="AN32" s="5"/>
      <c r="AO32" s="5"/>
      <c r="AP32" s="5"/>
      <c r="AQ32" s="5">
        <f t="shared" si="10"/>
        <v>800</v>
      </c>
      <c r="AR32" s="81"/>
      <c r="AS32" s="5"/>
      <c r="AT32" s="5"/>
      <c r="AU32" s="5"/>
      <c r="AV32" s="5">
        <f t="shared" si="2"/>
        <v>800</v>
      </c>
      <c r="AW32" s="15"/>
      <c r="AX32" s="15"/>
    </row>
    <row r="33" spans="1:50" s="2" customFormat="1" ht="24" x14ac:dyDescent="0.25">
      <c r="A33" s="3">
        <v>15</v>
      </c>
      <c r="B33" s="27" t="s">
        <v>169</v>
      </c>
      <c r="C33" s="4" t="s">
        <v>137</v>
      </c>
      <c r="D33" s="1"/>
      <c r="E33" s="5"/>
      <c r="F33" s="5"/>
      <c r="G33" s="5"/>
      <c r="H33" s="5"/>
      <c r="I33" s="5"/>
      <c r="J33" s="1"/>
      <c r="K33" s="5"/>
      <c r="L33" s="5"/>
      <c r="M33" s="5"/>
      <c r="N33" s="5"/>
      <c r="O33" s="5"/>
      <c r="P33" s="5"/>
      <c r="Q33" s="5"/>
      <c r="R33" s="5"/>
      <c r="S33" s="5"/>
      <c r="T33" s="5"/>
      <c r="U33" s="85"/>
      <c r="V33" s="85"/>
      <c r="W33" s="85"/>
      <c r="X33" s="5"/>
      <c r="Y33" s="85"/>
      <c r="Z33" s="85"/>
      <c r="AA33" s="85">
        <v>74400</v>
      </c>
      <c r="AB33" s="5">
        <f t="shared" si="7"/>
        <v>74400</v>
      </c>
      <c r="AC33" s="85"/>
      <c r="AD33" s="85"/>
      <c r="AE33" s="85"/>
      <c r="AF33" s="5">
        <f t="shared" si="8"/>
        <v>74400</v>
      </c>
      <c r="AG33" s="85"/>
      <c r="AH33" s="85"/>
      <c r="AI33" s="85"/>
      <c r="AJ33" s="5">
        <f t="shared" si="1"/>
        <v>74400</v>
      </c>
      <c r="AK33" s="5">
        <v>74400</v>
      </c>
      <c r="AL33" s="81"/>
      <c r="AM33" s="5">
        <f t="shared" si="9"/>
        <v>74400</v>
      </c>
      <c r="AN33" s="5"/>
      <c r="AO33" s="5"/>
      <c r="AP33" s="5"/>
      <c r="AQ33" s="5">
        <f t="shared" si="10"/>
        <v>74400</v>
      </c>
      <c r="AR33" s="81"/>
      <c r="AS33" s="5"/>
      <c r="AT33" s="5"/>
      <c r="AU33" s="5"/>
      <c r="AV33" s="5">
        <f t="shared" si="2"/>
        <v>74400</v>
      </c>
      <c r="AW33" s="15"/>
      <c r="AX33" s="15"/>
    </row>
    <row r="34" spans="1:50" s="2" customFormat="1" x14ac:dyDescent="0.25">
      <c r="A34" s="3">
        <v>15</v>
      </c>
      <c r="B34" s="27" t="s">
        <v>170</v>
      </c>
      <c r="C34" s="4" t="s">
        <v>89</v>
      </c>
      <c r="D34" s="1"/>
      <c r="E34" s="5"/>
      <c r="F34" s="5"/>
      <c r="G34" s="5"/>
      <c r="H34" s="5"/>
      <c r="I34" s="5"/>
      <c r="J34" s="1">
        <v>0</v>
      </c>
      <c r="K34" s="5"/>
      <c r="L34" s="5">
        <v>10000</v>
      </c>
      <c r="M34" s="5">
        <v>10000</v>
      </c>
      <c r="N34" s="5">
        <f t="shared" si="4"/>
        <v>10000</v>
      </c>
      <c r="O34" s="5"/>
      <c r="P34" s="5"/>
      <c r="Q34" s="5">
        <v>10000</v>
      </c>
      <c r="R34" s="5">
        <f t="shared" si="13"/>
        <v>10000</v>
      </c>
      <c r="S34" s="5">
        <v>0</v>
      </c>
      <c r="T34" s="5">
        <f t="shared" si="5"/>
        <v>10000</v>
      </c>
      <c r="U34" s="85"/>
      <c r="V34" s="85"/>
      <c r="W34" s="85"/>
      <c r="X34" s="5">
        <f t="shared" si="6"/>
        <v>10000</v>
      </c>
      <c r="Y34" s="85"/>
      <c r="Z34" s="85"/>
      <c r="AA34" s="85"/>
      <c r="AB34" s="5">
        <f t="shared" si="7"/>
        <v>10000</v>
      </c>
      <c r="AC34" s="85"/>
      <c r="AD34" s="85"/>
      <c r="AE34" s="85"/>
      <c r="AF34" s="5">
        <f t="shared" si="8"/>
        <v>10000</v>
      </c>
      <c r="AG34" s="85"/>
      <c r="AH34" s="85"/>
      <c r="AI34" s="85"/>
      <c r="AJ34" s="5">
        <f t="shared" si="1"/>
        <v>10000</v>
      </c>
      <c r="AK34" s="5">
        <v>10000</v>
      </c>
      <c r="AL34" s="81"/>
      <c r="AM34" s="5">
        <f t="shared" si="9"/>
        <v>10000</v>
      </c>
      <c r="AN34" s="5"/>
      <c r="AO34" s="5"/>
      <c r="AP34" s="5"/>
      <c r="AQ34" s="5">
        <f t="shared" si="10"/>
        <v>10000</v>
      </c>
      <c r="AR34" s="81"/>
      <c r="AS34" s="5"/>
      <c r="AT34" s="5"/>
      <c r="AU34" s="5"/>
      <c r="AV34" s="5">
        <f t="shared" si="2"/>
        <v>10000</v>
      </c>
      <c r="AW34" s="15"/>
      <c r="AX34" s="15"/>
    </row>
    <row r="35" spans="1:50" s="23" customFormat="1" ht="19.5" x14ac:dyDescent="0.3">
      <c r="A35" s="24">
        <v>30</v>
      </c>
      <c r="B35" s="18"/>
      <c r="C35" s="19" t="s">
        <v>16</v>
      </c>
      <c r="D35" s="20"/>
      <c r="E35" s="21"/>
      <c r="F35" s="21"/>
      <c r="G35" s="21"/>
      <c r="H35" s="21"/>
      <c r="I35" s="21"/>
      <c r="J35" s="1"/>
      <c r="K35" s="21"/>
      <c r="L35" s="21"/>
      <c r="M35" s="21"/>
      <c r="N35" s="5"/>
      <c r="O35" s="21"/>
      <c r="P35" s="21"/>
      <c r="Q35" s="21"/>
      <c r="R35" s="5"/>
      <c r="S35" s="21"/>
      <c r="T35" s="5"/>
      <c r="U35" s="86"/>
      <c r="V35" s="86"/>
      <c r="W35" s="86"/>
      <c r="X35" s="5"/>
      <c r="Y35" s="86"/>
      <c r="Z35" s="86"/>
      <c r="AA35" s="86"/>
      <c r="AB35" s="5"/>
      <c r="AC35" s="86"/>
      <c r="AD35" s="86"/>
      <c r="AE35" s="86"/>
      <c r="AF35" s="5"/>
      <c r="AG35" s="86"/>
      <c r="AH35" s="86"/>
      <c r="AI35" s="86"/>
      <c r="AJ35" s="5"/>
      <c r="AK35" s="5"/>
      <c r="AL35" s="110"/>
      <c r="AM35" s="5"/>
      <c r="AN35" s="5"/>
      <c r="AO35" s="21"/>
      <c r="AP35" s="21"/>
      <c r="AQ35" s="5"/>
      <c r="AR35" s="110"/>
      <c r="AS35" s="5"/>
      <c r="AT35" s="21"/>
      <c r="AU35" s="21"/>
      <c r="AV35" s="5"/>
      <c r="AW35" s="99"/>
      <c r="AX35" s="99"/>
    </row>
    <row r="36" spans="1:50" s="23" customFormat="1" ht="24" hidden="1" x14ac:dyDescent="0.3">
      <c r="A36" s="3">
        <v>30</v>
      </c>
      <c r="B36" s="27" t="s">
        <v>107</v>
      </c>
      <c r="C36" s="4" t="s">
        <v>132</v>
      </c>
      <c r="D36" s="20"/>
      <c r="E36" s="21"/>
      <c r="F36" s="21"/>
      <c r="G36" s="21"/>
      <c r="H36" s="21"/>
      <c r="I36" s="21"/>
      <c r="J36" s="1"/>
      <c r="K36" s="21"/>
      <c r="L36" s="21"/>
      <c r="M36" s="21"/>
      <c r="N36" s="5"/>
      <c r="O36" s="21"/>
      <c r="P36" s="5">
        <v>31000</v>
      </c>
      <c r="Q36" s="5">
        <f>P36</f>
        <v>31000</v>
      </c>
      <c r="R36" s="5">
        <f t="shared" ref="R36:R64" si="15">N36-O36+P36</f>
        <v>31000</v>
      </c>
      <c r="S36" s="5">
        <v>0</v>
      </c>
      <c r="T36" s="5">
        <f t="shared" si="5"/>
        <v>31000</v>
      </c>
      <c r="U36" s="85"/>
      <c r="V36" s="85"/>
      <c r="W36" s="85"/>
      <c r="X36" s="5">
        <f t="shared" si="6"/>
        <v>31000</v>
      </c>
      <c r="Y36" s="85">
        <v>31000</v>
      </c>
      <c r="Z36" s="85"/>
      <c r="AA36" s="85"/>
      <c r="AB36" s="5">
        <f t="shared" si="7"/>
        <v>0</v>
      </c>
      <c r="AC36" s="85"/>
      <c r="AD36" s="85"/>
      <c r="AE36" s="85"/>
      <c r="AF36" s="5">
        <f t="shared" si="8"/>
        <v>0</v>
      </c>
      <c r="AG36" s="85"/>
      <c r="AH36" s="85"/>
      <c r="AI36" s="85"/>
      <c r="AJ36" s="5">
        <f t="shared" si="1"/>
        <v>0</v>
      </c>
      <c r="AK36" s="5">
        <v>0</v>
      </c>
      <c r="AL36" s="110"/>
      <c r="AM36" s="5">
        <f t="shared" si="9"/>
        <v>0</v>
      </c>
      <c r="AN36" s="5"/>
      <c r="AO36" s="21"/>
      <c r="AP36" s="21"/>
      <c r="AQ36" s="5">
        <f t="shared" si="10"/>
        <v>0</v>
      </c>
      <c r="AR36" s="110"/>
      <c r="AS36" s="5"/>
      <c r="AT36" s="21"/>
      <c r="AU36" s="21"/>
      <c r="AV36" s="5">
        <f t="shared" si="2"/>
        <v>0</v>
      </c>
      <c r="AW36" s="99"/>
      <c r="AX36" s="99"/>
    </row>
    <row r="37" spans="1:50" s="23" customFormat="1" ht="41.25" hidden="1" customHeight="1" x14ac:dyDescent="0.3">
      <c r="A37" s="3">
        <v>30</v>
      </c>
      <c r="B37" s="27" t="s">
        <v>109</v>
      </c>
      <c r="C37" s="4" t="s">
        <v>139</v>
      </c>
      <c r="D37" s="20"/>
      <c r="E37" s="21"/>
      <c r="F37" s="21"/>
      <c r="G37" s="21"/>
      <c r="H37" s="21"/>
      <c r="I37" s="21"/>
      <c r="J37" s="1"/>
      <c r="K37" s="21"/>
      <c r="L37" s="21"/>
      <c r="M37" s="21"/>
      <c r="N37" s="5"/>
      <c r="O37" s="21"/>
      <c r="P37" s="5">
        <v>24700</v>
      </c>
      <c r="Q37" s="5">
        <f>P37</f>
        <v>24700</v>
      </c>
      <c r="R37" s="5">
        <f t="shared" si="15"/>
        <v>24700</v>
      </c>
      <c r="S37" s="5">
        <v>0</v>
      </c>
      <c r="T37" s="5">
        <f t="shared" si="5"/>
        <v>24700</v>
      </c>
      <c r="U37" s="85"/>
      <c r="V37" s="85"/>
      <c r="W37" s="85"/>
      <c r="X37" s="5">
        <f t="shared" si="6"/>
        <v>24700</v>
      </c>
      <c r="Y37" s="85"/>
      <c r="Z37" s="85">
        <v>24700</v>
      </c>
      <c r="AA37" s="85"/>
      <c r="AB37" s="5">
        <f t="shared" si="7"/>
        <v>0</v>
      </c>
      <c r="AC37" s="85"/>
      <c r="AD37" s="85"/>
      <c r="AE37" s="85"/>
      <c r="AF37" s="5">
        <f t="shared" si="8"/>
        <v>0</v>
      </c>
      <c r="AG37" s="85"/>
      <c r="AH37" s="85"/>
      <c r="AI37" s="85"/>
      <c r="AJ37" s="5">
        <f t="shared" si="1"/>
        <v>0</v>
      </c>
      <c r="AK37" s="5">
        <v>0</v>
      </c>
      <c r="AL37" s="110"/>
      <c r="AM37" s="5">
        <f t="shared" si="9"/>
        <v>0</v>
      </c>
      <c r="AN37" s="5"/>
      <c r="AO37" s="21"/>
      <c r="AP37" s="21"/>
      <c r="AQ37" s="5">
        <f t="shared" si="10"/>
        <v>0</v>
      </c>
      <c r="AR37" s="110"/>
      <c r="AS37" s="5"/>
      <c r="AT37" s="21"/>
      <c r="AU37" s="21"/>
      <c r="AV37" s="5">
        <f t="shared" si="2"/>
        <v>0</v>
      </c>
      <c r="AW37" s="99"/>
      <c r="AX37" s="99"/>
    </row>
    <row r="38" spans="1:50" s="23" customFormat="1" ht="24" x14ac:dyDescent="0.3">
      <c r="A38" s="3">
        <v>30</v>
      </c>
      <c r="B38" s="27" t="s">
        <v>174</v>
      </c>
      <c r="C38" s="4" t="s">
        <v>156</v>
      </c>
      <c r="D38" s="1">
        <v>30000</v>
      </c>
      <c r="E38" s="5">
        <v>1078.8</v>
      </c>
      <c r="F38" s="1"/>
      <c r="G38" s="29"/>
      <c r="H38" s="29"/>
      <c r="I38" s="29"/>
      <c r="J38" s="1">
        <f t="shared" si="3"/>
        <v>28921.200000000001</v>
      </c>
      <c r="K38" s="21"/>
      <c r="L38" s="21"/>
      <c r="M38" s="21"/>
      <c r="N38" s="5">
        <f t="shared" si="4"/>
        <v>28921.200000000001</v>
      </c>
      <c r="O38" s="21"/>
      <c r="P38" s="21"/>
      <c r="Q38" s="21"/>
      <c r="R38" s="5">
        <f t="shared" si="15"/>
        <v>28921.200000000001</v>
      </c>
      <c r="S38" s="5">
        <f>1315+74.4+2545</f>
        <v>3934.4</v>
      </c>
      <c r="T38" s="5">
        <f t="shared" si="5"/>
        <v>24986.799999999999</v>
      </c>
      <c r="U38" s="85"/>
      <c r="V38" s="85"/>
      <c r="W38" s="85"/>
      <c r="X38" s="5">
        <f t="shared" si="6"/>
        <v>24986.799999999999</v>
      </c>
      <c r="Y38" s="85"/>
      <c r="Z38" s="85"/>
      <c r="AA38" s="85"/>
      <c r="AB38" s="5">
        <f t="shared" si="7"/>
        <v>24986.799999999999</v>
      </c>
      <c r="AC38" s="85">
        <f>204.6+291.4+1401.2+291.4+180+124</f>
        <v>2492.6</v>
      </c>
      <c r="AD38" s="85"/>
      <c r="AE38" s="85"/>
      <c r="AF38" s="5">
        <f t="shared" si="8"/>
        <v>22494.2</v>
      </c>
      <c r="AG38" s="85"/>
      <c r="AH38" s="85"/>
      <c r="AI38" s="85"/>
      <c r="AJ38" s="5">
        <f t="shared" si="1"/>
        <v>22494.2</v>
      </c>
      <c r="AK38" s="5">
        <v>22494.2</v>
      </c>
      <c r="AL38" s="81">
        <f>2684.72+496+9745.16-2492.6</f>
        <v>10433.279999999999</v>
      </c>
      <c r="AM38" s="5">
        <f t="shared" si="9"/>
        <v>12060.920000000002</v>
      </c>
      <c r="AN38" s="5"/>
      <c r="AO38" s="21"/>
      <c r="AP38" s="21"/>
      <c r="AQ38" s="5">
        <f t="shared" si="10"/>
        <v>12060.920000000002</v>
      </c>
      <c r="AR38" s="81">
        <v>12060.92</v>
      </c>
      <c r="AS38" s="5"/>
      <c r="AT38" s="21"/>
      <c r="AU38" s="21"/>
      <c r="AV38" s="5">
        <f t="shared" si="2"/>
        <v>1.8189894035458565E-12</v>
      </c>
      <c r="AW38" s="99"/>
      <c r="AX38" s="99"/>
    </row>
    <row r="39" spans="1:50" s="2" customFormat="1" ht="25.5" customHeight="1" x14ac:dyDescent="0.25">
      <c r="A39" s="3">
        <v>30</v>
      </c>
      <c r="B39" s="27" t="s">
        <v>193</v>
      </c>
      <c r="C39" s="4" t="s">
        <v>111</v>
      </c>
      <c r="D39" s="1">
        <v>37200</v>
      </c>
      <c r="E39" s="5"/>
      <c r="F39" s="5"/>
      <c r="G39" s="5"/>
      <c r="H39" s="5"/>
      <c r="I39" s="5"/>
      <c r="J39" s="1">
        <f t="shared" si="3"/>
        <v>37200</v>
      </c>
      <c r="K39" s="5"/>
      <c r="L39" s="5"/>
      <c r="M39" s="5"/>
      <c r="N39" s="5">
        <f t="shared" si="4"/>
        <v>37200</v>
      </c>
      <c r="O39" s="5"/>
      <c r="P39" s="5"/>
      <c r="Q39" s="5"/>
      <c r="R39" s="5">
        <f t="shared" si="15"/>
        <v>37200</v>
      </c>
      <c r="S39" s="5">
        <v>0</v>
      </c>
      <c r="T39" s="5">
        <f t="shared" si="5"/>
        <v>37200</v>
      </c>
      <c r="U39" s="85"/>
      <c r="V39" s="85"/>
      <c r="W39" s="85"/>
      <c r="X39" s="5">
        <f t="shared" si="6"/>
        <v>37200</v>
      </c>
      <c r="Y39" s="85"/>
      <c r="Z39" s="85"/>
      <c r="AA39" s="85"/>
      <c r="AB39" s="5">
        <f t="shared" si="7"/>
        <v>37200</v>
      </c>
      <c r="AC39" s="85">
        <f>20460+8430.76</f>
        <v>28890.760000000002</v>
      </c>
      <c r="AD39" s="85"/>
      <c r="AE39" s="85"/>
      <c r="AF39" s="5">
        <f t="shared" si="8"/>
        <v>8309.239999999998</v>
      </c>
      <c r="AG39" s="85"/>
      <c r="AH39" s="85"/>
      <c r="AI39" s="85"/>
      <c r="AJ39" s="5">
        <f t="shared" si="1"/>
        <v>8309.239999999998</v>
      </c>
      <c r="AK39" s="5">
        <v>8309.24</v>
      </c>
      <c r="AL39" s="81">
        <f>34315.76-28890.76</f>
        <v>5425.0000000000036</v>
      </c>
      <c r="AM39" s="5">
        <f t="shared" si="9"/>
        <v>2884.2399999999961</v>
      </c>
      <c r="AN39" s="5"/>
      <c r="AO39" s="5"/>
      <c r="AP39" s="5"/>
      <c r="AQ39" s="5">
        <f t="shared" si="10"/>
        <v>2884.2399999999961</v>
      </c>
      <c r="AR39" s="81"/>
      <c r="AS39" s="5"/>
      <c r="AT39" s="5">
        <v>2884.24</v>
      </c>
      <c r="AU39" s="5"/>
      <c r="AV39" s="5">
        <f>AQ39-AR39+AS39-AT39+AU39</f>
        <v>-3.637978807091713E-12</v>
      </c>
      <c r="AW39" s="15"/>
      <c r="AX39" s="15"/>
    </row>
    <row r="40" spans="1:50" s="2" customFormat="1" ht="36" hidden="1" x14ac:dyDescent="0.25">
      <c r="A40" s="3">
        <v>30</v>
      </c>
      <c r="B40" s="25">
        <v>67370001</v>
      </c>
      <c r="C40" s="4" t="s">
        <v>66</v>
      </c>
      <c r="D40" s="34">
        <v>57413</v>
      </c>
      <c r="E40" s="5">
        <f>D40</f>
        <v>57413</v>
      </c>
      <c r="F40" s="5"/>
      <c r="G40" s="28"/>
      <c r="H40" s="28"/>
      <c r="I40" s="28"/>
      <c r="J40" s="1">
        <f t="shared" si="3"/>
        <v>0</v>
      </c>
      <c r="K40" s="5"/>
      <c r="L40" s="5"/>
      <c r="M40" s="5"/>
      <c r="N40" s="5">
        <f t="shared" si="4"/>
        <v>0</v>
      </c>
      <c r="O40" s="5"/>
      <c r="P40" s="5"/>
      <c r="Q40" s="5"/>
      <c r="R40" s="5">
        <f t="shared" si="15"/>
        <v>0</v>
      </c>
      <c r="S40" s="5">
        <v>0</v>
      </c>
      <c r="T40" s="5">
        <f t="shared" si="5"/>
        <v>0</v>
      </c>
      <c r="U40" s="85"/>
      <c r="V40" s="85"/>
      <c r="W40" s="85"/>
      <c r="X40" s="5">
        <f t="shared" si="6"/>
        <v>0</v>
      </c>
      <c r="Y40" s="85"/>
      <c r="Z40" s="85"/>
      <c r="AA40" s="85"/>
      <c r="AB40" s="5">
        <f t="shared" si="7"/>
        <v>0</v>
      </c>
      <c r="AC40" s="85"/>
      <c r="AD40" s="85"/>
      <c r="AE40" s="85"/>
      <c r="AF40" s="5">
        <f t="shared" si="8"/>
        <v>0</v>
      </c>
      <c r="AG40" s="85"/>
      <c r="AH40" s="85"/>
      <c r="AI40" s="85"/>
      <c r="AJ40" s="5">
        <f t="shared" si="1"/>
        <v>0</v>
      </c>
      <c r="AK40" s="5"/>
      <c r="AL40" s="81"/>
      <c r="AM40" s="5">
        <f t="shared" si="9"/>
        <v>0</v>
      </c>
      <c r="AN40" s="5"/>
      <c r="AO40" s="5"/>
      <c r="AP40" s="5"/>
      <c r="AQ40" s="5">
        <f t="shared" si="10"/>
        <v>0</v>
      </c>
      <c r="AR40" s="81"/>
      <c r="AS40" s="5"/>
      <c r="AT40" s="5"/>
      <c r="AU40" s="5"/>
      <c r="AV40" s="5">
        <f t="shared" si="2"/>
        <v>0</v>
      </c>
      <c r="AW40" s="15"/>
      <c r="AX40" s="15"/>
    </row>
    <row r="41" spans="1:50" s="23" customFormat="1" ht="24" x14ac:dyDescent="0.3">
      <c r="A41" s="3">
        <v>30</v>
      </c>
      <c r="B41" s="27" t="s">
        <v>175</v>
      </c>
      <c r="C41" s="4" t="s">
        <v>155</v>
      </c>
      <c r="D41" s="1"/>
      <c r="E41" s="5"/>
      <c r="F41" s="1"/>
      <c r="G41" s="29"/>
      <c r="H41" s="29"/>
      <c r="I41" s="29"/>
      <c r="J41" s="1"/>
      <c r="K41" s="21"/>
      <c r="L41" s="21"/>
      <c r="M41" s="21"/>
      <c r="N41" s="5"/>
      <c r="O41" s="21"/>
      <c r="P41" s="5">
        <v>17000</v>
      </c>
      <c r="Q41" s="5">
        <f>P41</f>
        <v>17000</v>
      </c>
      <c r="R41" s="5">
        <f t="shared" si="15"/>
        <v>17000</v>
      </c>
      <c r="S41" s="5">
        <v>839.48</v>
      </c>
      <c r="T41" s="5">
        <f t="shared" si="5"/>
        <v>16160.52</v>
      </c>
      <c r="U41" s="85"/>
      <c r="V41" s="85"/>
      <c r="W41" s="85"/>
      <c r="X41" s="5">
        <f t="shared" si="6"/>
        <v>16160.52</v>
      </c>
      <c r="Y41" s="85"/>
      <c r="Z41" s="85"/>
      <c r="AA41" s="85"/>
      <c r="AB41" s="5">
        <f t="shared" si="7"/>
        <v>16160.52</v>
      </c>
      <c r="AC41" s="85">
        <v>224.44</v>
      </c>
      <c r="AD41" s="85"/>
      <c r="AE41" s="85"/>
      <c r="AF41" s="5">
        <f t="shared" si="8"/>
        <v>15936.08</v>
      </c>
      <c r="AG41" s="85"/>
      <c r="AH41" s="85"/>
      <c r="AI41" s="85"/>
      <c r="AJ41" s="5">
        <f t="shared" si="1"/>
        <v>15936.08</v>
      </c>
      <c r="AK41" s="5">
        <v>15936.08</v>
      </c>
      <c r="AL41" s="81">
        <v>8441.9</v>
      </c>
      <c r="AM41" s="5">
        <f t="shared" si="9"/>
        <v>7494.18</v>
      </c>
      <c r="AN41" s="5"/>
      <c r="AO41" s="21"/>
      <c r="AP41" s="21"/>
      <c r="AQ41" s="5">
        <f t="shared" si="10"/>
        <v>7494.18</v>
      </c>
      <c r="AR41" s="81">
        <v>7494.18</v>
      </c>
      <c r="AS41" s="5"/>
      <c r="AT41" s="21"/>
      <c r="AU41" s="21"/>
      <c r="AV41" s="5">
        <f t="shared" si="2"/>
        <v>0</v>
      </c>
      <c r="AW41" s="99"/>
      <c r="AX41" s="99"/>
    </row>
    <row r="42" spans="1:50" s="2" customFormat="1" ht="41.25" customHeight="1" x14ac:dyDescent="0.25">
      <c r="A42" s="3">
        <v>30</v>
      </c>
      <c r="B42" s="27" t="s">
        <v>176</v>
      </c>
      <c r="C42" s="4" t="s">
        <v>153</v>
      </c>
      <c r="D42" s="1">
        <v>32000</v>
      </c>
      <c r="E42" s="5">
        <v>31997.53</v>
      </c>
      <c r="F42" s="5">
        <f>D42-E42</f>
        <v>2.4700000000011642</v>
      </c>
      <c r="G42" s="5"/>
      <c r="H42" s="5"/>
      <c r="I42" s="5"/>
      <c r="J42" s="1">
        <f t="shared" si="3"/>
        <v>0</v>
      </c>
      <c r="K42" s="5"/>
      <c r="L42" s="5"/>
      <c r="M42" s="5"/>
      <c r="N42" s="5">
        <f t="shared" si="4"/>
        <v>0</v>
      </c>
      <c r="O42" s="5"/>
      <c r="P42" s="5">
        <v>10000</v>
      </c>
      <c r="Q42" s="5">
        <f>P42</f>
        <v>10000</v>
      </c>
      <c r="R42" s="5">
        <f t="shared" si="15"/>
        <v>10000</v>
      </c>
      <c r="S42" s="5">
        <v>0</v>
      </c>
      <c r="T42" s="5">
        <f t="shared" si="5"/>
        <v>10000</v>
      </c>
      <c r="U42" s="85"/>
      <c r="V42" s="85"/>
      <c r="W42" s="85"/>
      <c r="X42" s="5">
        <f t="shared" si="6"/>
        <v>10000</v>
      </c>
      <c r="Y42" s="85"/>
      <c r="Z42" s="85"/>
      <c r="AA42" s="85"/>
      <c r="AB42" s="5">
        <f t="shared" si="7"/>
        <v>10000</v>
      </c>
      <c r="AC42" s="85"/>
      <c r="AD42" s="85"/>
      <c r="AE42" s="85"/>
      <c r="AF42" s="5">
        <f t="shared" si="8"/>
        <v>10000</v>
      </c>
      <c r="AG42" s="85"/>
      <c r="AH42" s="85"/>
      <c r="AI42" s="85"/>
      <c r="AJ42" s="5">
        <f t="shared" ref="AJ42:AJ74" si="16">AF42-AG42-AH42+AI42</f>
        <v>10000</v>
      </c>
      <c r="AK42" s="5">
        <v>10000</v>
      </c>
      <c r="AL42" s="81">
        <v>7446.01</v>
      </c>
      <c r="AM42" s="5">
        <f t="shared" si="9"/>
        <v>2553.9899999999998</v>
      </c>
      <c r="AN42" s="5"/>
      <c r="AO42" s="5"/>
      <c r="AP42" s="5"/>
      <c r="AQ42" s="5">
        <f t="shared" si="10"/>
        <v>2553.9899999999998</v>
      </c>
      <c r="AR42" s="81"/>
      <c r="AS42" s="5"/>
      <c r="AT42" s="5">
        <v>2553.9899999999998</v>
      </c>
      <c r="AU42" s="5"/>
      <c r="AV42" s="5">
        <f t="shared" si="2"/>
        <v>0</v>
      </c>
      <c r="AW42" s="15"/>
      <c r="AX42" s="15"/>
    </row>
    <row r="43" spans="1:50" s="2" customFormat="1" ht="37.5" customHeight="1" x14ac:dyDescent="0.25">
      <c r="A43" s="3">
        <v>30</v>
      </c>
      <c r="B43" s="125">
        <v>303120102001</v>
      </c>
      <c r="C43" s="4" t="s">
        <v>154</v>
      </c>
      <c r="D43" s="1">
        <v>24800.11</v>
      </c>
      <c r="E43" s="5">
        <f>5716.4+3633.2</f>
        <v>9349.5999999999985</v>
      </c>
      <c r="F43" s="5"/>
      <c r="G43" s="68">
        <f>38400+3003.56+6+10000</f>
        <v>51409.56</v>
      </c>
      <c r="H43" s="68"/>
      <c r="I43" s="5"/>
      <c r="J43" s="1">
        <f t="shared" si="3"/>
        <v>66860.070000000007</v>
      </c>
      <c r="K43" s="5"/>
      <c r="L43" s="5"/>
      <c r="M43" s="5"/>
      <c r="N43" s="5">
        <f t="shared" si="4"/>
        <v>66860.070000000007</v>
      </c>
      <c r="O43" s="5"/>
      <c r="P43" s="5"/>
      <c r="Q43" s="5"/>
      <c r="R43" s="5">
        <f t="shared" si="15"/>
        <v>66860.070000000007</v>
      </c>
      <c r="S43" s="5">
        <f>731.6+21886+4278</f>
        <v>26895.599999999999</v>
      </c>
      <c r="T43" s="5">
        <f t="shared" si="5"/>
        <v>39964.470000000008</v>
      </c>
      <c r="U43" s="85"/>
      <c r="V43" s="85"/>
      <c r="W43" s="85"/>
      <c r="X43" s="5">
        <f t="shared" si="6"/>
        <v>39964.470000000008</v>
      </c>
      <c r="Y43" s="85"/>
      <c r="Z43" s="85"/>
      <c r="AA43" s="85"/>
      <c r="AB43" s="5">
        <f t="shared" si="7"/>
        <v>39964.470000000008</v>
      </c>
      <c r="AC43" s="85">
        <v>10292</v>
      </c>
      <c r="AD43" s="85"/>
      <c r="AE43" s="85"/>
      <c r="AF43" s="5">
        <f t="shared" si="8"/>
        <v>29672.470000000008</v>
      </c>
      <c r="AG43" s="85"/>
      <c r="AH43" s="85"/>
      <c r="AI43" s="85"/>
      <c r="AJ43" s="5">
        <f t="shared" si="16"/>
        <v>29672.470000000008</v>
      </c>
      <c r="AK43" s="5">
        <v>29672.47</v>
      </c>
      <c r="AL43" s="81">
        <f>14718.8-10292+13486.1+2309.98</f>
        <v>20222.88</v>
      </c>
      <c r="AM43" s="5">
        <f t="shared" si="9"/>
        <v>9449.59</v>
      </c>
      <c r="AN43" s="5"/>
      <c r="AO43" s="5"/>
      <c r="AP43" s="5"/>
      <c r="AQ43" s="5">
        <f t="shared" si="10"/>
        <v>9449.59</v>
      </c>
      <c r="AR43" s="81">
        <v>9449.59</v>
      </c>
      <c r="AS43" s="5"/>
      <c r="AT43" s="5"/>
      <c r="AU43" s="5"/>
      <c r="AV43" s="5">
        <f t="shared" si="2"/>
        <v>0</v>
      </c>
      <c r="AW43" s="15"/>
      <c r="AX43" s="15"/>
    </row>
    <row r="44" spans="1:50" s="2" customFormat="1" ht="24" hidden="1" x14ac:dyDescent="0.25">
      <c r="A44" s="3">
        <v>30</v>
      </c>
      <c r="B44" s="6" t="s">
        <v>5</v>
      </c>
      <c r="C44" s="4" t="s">
        <v>67</v>
      </c>
      <c r="D44" s="1">
        <v>2000</v>
      </c>
      <c r="E44" s="5"/>
      <c r="F44" s="5">
        <v>2000</v>
      </c>
      <c r="G44" s="5"/>
      <c r="H44" s="5"/>
      <c r="I44" s="5"/>
      <c r="J44" s="1">
        <f t="shared" si="3"/>
        <v>0</v>
      </c>
      <c r="K44" s="5"/>
      <c r="L44" s="5"/>
      <c r="M44" s="5"/>
      <c r="N44" s="5">
        <f t="shared" si="4"/>
        <v>0</v>
      </c>
      <c r="O44" s="5"/>
      <c r="P44" s="5"/>
      <c r="Q44" s="5"/>
      <c r="R44" s="5">
        <f t="shared" si="15"/>
        <v>0</v>
      </c>
      <c r="S44" s="5"/>
      <c r="T44" s="5">
        <f t="shared" si="5"/>
        <v>0</v>
      </c>
      <c r="U44" s="85"/>
      <c r="V44" s="85"/>
      <c r="W44" s="85"/>
      <c r="X44" s="5">
        <f t="shared" si="6"/>
        <v>0</v>
      </c>
      <c r="Y44" s="85"/>
      <c r="Z44" s="85"/>
      <c r="AA44" s="85"/>
      <c r="AB44" s="5">
        <f t="shared" si="7"/>
        <v>0</v>
      </c>
      <c r="AC44" s="85"/>
      <c r="AD44" s="85"/>
      <c r="AE44" s="85"/>
      <c r="AF44" s="5">
        <f t="shared" si="8"/>
        <v>0</v>
      </c>
      <c r="AG44" s="85"/>
      <c r="AH44" s="85"/>
      <c r="AI44" s="85"/>
      <c r="AJ44" s="5">
        <f t="shared" si="16"/>
        <v>0</v>
      </c>
      <c r="AK44" s="5"/>
      <c r="AL44" s="81"/>
      <c r="AM44" s="5">
        <f t="shared" si="9"/>
        <v>0</v>
      </c>
      <c r="AN44" s="5"/>
      <c r="AO44" s="5"/>
      <c r="AP44" s="5"/>
      <c r="AQ44" s="5">
        <f t="shared" si="10"/>
        <v>0</v>
      </c>
      <c r="AR44" s="81"/>
      <c r="AS44" s="5"/>
      <c r="AT44" s="5"/>
      <c r="AU44" s="5"/>
      <c r="AV44" s="5">
        <f t="shared" si="2"/>
        <v>0</v>
      </c>
      <c r="AW44" s="15"/>
      <c r="AX44" s="15"/>
    </row>
    <row r="45" spans="1:50" s="2" customFormat="1" ht="24" x14ac:dyDescent="0.25">
      <c r="A45" s="3">
        <v>30</v>
      </c>
      <c r="B45" s="6" t="s">
        <v>177</v>
      </c>
      <c r="C45" s="4" t="s">
        <v>101</v>
      </c>
      <c r="D45" s="1"/>
      <c r="E45" s="5"/>
      <c r="F45" s="5"/>
      <c r="G45" s="5"/>
      <c r="H45" s="5"/>
      <c r="I45" s="5"/>
      <c r="J45" s="1">
        <v>0</v>
      </c>
      <c r="K45" s="5"/>
      <c r="L45" s="5">
        <v>10000</v>
      </c>
      <c r="M45" s="5">
        <v>10000</v>
      </c>
      <c r="N45" s="5">
        <f t="shared" si="4"/>
        <v>10000</v>
      </c>
      <c r="O45" s="5"/>
      <c r="P45" s="5"/>
      <c r="Q45" s="5">
        <v>10000</v>
      </c>
      <c r="R45" s="5">
        <f t="shared" si="15"/>
        <v>10000</v>
      </c>
      <c r="S45" s="5">
        <v>0</v>
      </c>
      <c r="T45" s="5">
        <f t="shared" si="5"/>
        <v>10000</v>
      </c>
      <c r="U45" s="85"/>
      <c r="V45" s="85"/>
      <c r="W45" s="85"/>
      <c r="X45" s="5">
        <f t="shared" si="6"/>
        <v>10000</v>
      </c>
      <c r="Y45" s="85"/>
      <c r="Z45" s="85"/>
      <c r="AA45" s="85"/>
      <c r="AB45" s="5">
        <f t="shared" si="7"/>
        <v>10000</v>
      </c>
      <c r="AC45" s="85"/>
      <c r="AD45" s="85"/>
      <c r="AE45" s="85"/>
      <c r="AF45" s="5">
        <f t="shared" si="8"/>
        <v>10000</v>
      </c>
      <c r="AG45" s="85"/>
      <c r="AH45" s="85"/>
      <c r="AI45" s="85"/>
      <c r="AJ45" s="5">
        <f t="shared" si="16"/>
        <v>10000</v>
      </c>
      <c r="AK45" s="5">
        <v>10000</v>
      </c>
      <c r="AL45" s="81"/>
      <c r="AM45" s="5">
        <f t="shared" si="9"/>
        <v>10000</v>
      </c>
      <c r="AN45" s="5"/>
      <c r="AO45" s="5"/>
      <c r="AP45" s="5"/>
      <c r="AQ45" s="5">
        <f t="shared" si="10"/>
        <v>10000</v>
      </c>
      <c r="AR45" s="81"/>
      <c r="AS45" s="5"/>
      <c r="AT45" s="5"/>
      <c r="AU45" s="5"/>
      <c r="AV45" s="5">
        <f t="shared" si="2"/>
        <v>10000</v>
      </c>
      <c r="AW45" s="15"/>
      <c r="AX45" s="15"/>
    </row>
    <row r="46" spans="1:50" s="8" customFormat="1" ht="29.25" hidden="1" customHeight="1" x14ac:dyDescent="0.25">
      <c r="A46" s="73" t="s">
        <v>17</v>
      </c>
      <c r="B46" s="74" t="s">
        <v>18</v>
      </c>
      <c r="C46" s="75" t="s">
        <v>68</v>
      </c>
      <c r="D46" s="32">
        <v>216</v>
      </c>
      <c r="E46" s="33"/>
      <c r="F46" s="33">
        <v>216</v>
      </c>
      <c r="G46" s="33"/>
      <c r="H46" s="33"/>
      <c r="I46" s="33"/>
      <c r="J46" s="1">
        <f t="shared" si="3"/>
        <v>0</v>
      </c>
      <c r="K46" s="33"/>
      <c r="L46" s="33"/>
      <c r="M46" s="33"/>
      <c r="N46" s="5">
        <f t="shared" si="4"/>
        <v>0</v>
      </c>
      <c r="O46" s="33"/>
      <c r="P46" s="33"/>
      <c r="Q46" s="33"/>
      <c r="R46" s="5">
        <f t="shared" si="15"/>
        <v>0</v>
      </c>
      <c r="S46" s="33"/>
      <c r="T46" s="5">
        <f t="shared" si="5"/>
        <v>0</v>
      </c>
      <c r="U46" s="89"/>
      <c r="V46" s="89"/>
      <c r="W46" s="89"/>
      <c r="X46" s="5">
        <f t="shared" si="6"/>
        <v>0</v>
      </c>
      <c r="Y46" s="89"/>
      <c r="Z46" s="89"/>
      <c r="AA46" s="89"/>
      <c r="AB46" s="5">
        <f t="shared" si="7"/>
        <v>0</v>
      </c>
      <c r="AC46" s="89"/>
      <c r="AD46" s="89"/>
      <c r="AE46" s="89"/>
      <c r="AF46" s="5">
        <f t="shared" si="8"/>
        <v>0</v>
      </c>
      <c r="AG46" s="89"/>
      <c r="AH46" s="89"/>
      <c r="AI46" s="89"/>
      <c r="AJ46" s="5">
        <f t="shared" si="16"/>
        <v>0</v>
      </c>
      <c r="AK46" s="5"/>
      <c r="AL46" s="81"/>
      <c r="AM46" s="5">
        <f t="shared" si="9"/>
        <v>0</v>
      </c>
      <c r="AN46" s="5"/>
      <c r="AO46" s="33"/>
      <c r="AP46" s="33"/>
      <c r="AQ46" s="5">
        <f t="shared" si="10"/>
        <v>0</v>
      </c>
      <c r="AR46" s="81"/>
      <c r="AS46" s="5"/>
      <c r="AT46" s="33"/>
      <c r="AU46" s="33"/>
      <c r="AV46" s="5">
        <f t="shared" si="2"/>
        <v>0</v>
      </c>
      <c r="AW46" s="104"/>
      <c r="AX46" s="104"/>
    </row>
    <row r="47" spans="1:50" s="2" customFormat="1" hidden="1" x14ac:dyDescent="0.25">
      <c r="A47" s="3">
        <v>30</v>
      </c>
      <c r="B47" s="6" t="s">
        <v>19</v>
      </c>
      <c r="C47" s="4" t="s">
        <v>69</v>
      </c>
      <c r="D47" s="1">
        <v>47.15</v>
      </c>
      <c r="E47" s="1"/>
      <c r="F47" s="5">
        <v>47.15</v>
      </c>
      <c r="G47" s="5"/>
      <c r="H47" s="5"/>
      <c r="I47" s="5"/>
      <c r="J47" s="1">
        <f t="shared" si="3"/>
        <v>0</v>
      </c>
      <c r="K47" s="5"/>
      <c r="L47" s="5"/>
      <c r="M47" s="5"/>
      <c r="N47" s="5">
        <f t="shared" si="4"/>
        <v>0</v>
      </c>
      <c r="O47" s="5"/>
      <c r="P47" s="5"/>
      <c r="Q47" s="5"/>
      <c r="R47" s="5">
        <f t="shared" si="15"/>
        <v>0</v>
      </c>
      <c r="S47" s="5"/>
      <c r="T47" s="5">
        <f t="shared" si="5"/>
        <v>0</v>
      </c>
      <c r="U47" s="85"/>
      <c r="V47" s="85"/>
      <c r="W47" s="85"/>
      <c r="X47" s="5">
        <f t="shared" si="6"/>
        <v>0</v>
      </c>
      <c r="Y47" s="85"/>
      <c r="Z47" s="85"/>
      <c r="AA47" s="85"/>
      <c r="AB47" s="5">
        <f t="shared" si="7"/>
        <v>0</v>
      </c>
      <c r="AC47" s="85"/>
      <c r="AD47" s="85"/>
      <c r="AE47" s="85"/>
      <c r="AF47" s="5">
        <f t="shared" si="8"/>
        <v>0</v>
      </c>
      <c r="AG47" s="85"/>
      <c r="AH47" s="85"/>
      <c r="AI47" s="85"/>
      <c r="AJ47" s="5">
        <f t="shared" si="16"/>
        <v>0</v>
      </c>
      <c r="AK47" s="5"/>
      <c r="AL47" s="81"/>
      <c r="AM47" s="5">
        <f t="shared" si="9"/>
        <v>0</v>
      </c>
      <c r="AN47" s="5"/>
      <c r="AO47" s="5"/>
      <c r="AP47" s="5"/>
      <c r="AQ47" s="5">
        <f t="shared" si="10"/>
        <v>0</v>
      </c>
      <c r="AR47" s="81"/>
      <c r="AS47" s="5"/>
      <c r="AT47" s="5"/>
      <c r="AU47" s="5"/>
      <c r="AV47" s="5">
        <f t="shared" si="2"/>
        <v>0</v>
      </c>
      <c r="AW47" s="15"/>
      <c r="AX47" s="15"/>
    </row>
    <row r="48" spans="1:50" s="2" customFormat="1" ht="24" x14ac:dyDescent="0.25">
      <c r="A48" s="3">
        <v>30</v>
      </c>
      <c r="B48" s="27" t="s">
        <v>178</v>
      </c>
      <c r="C48" s="4" t="s">
        <v>194</v>
      </c>
      <c r="D48" s="1"/>
      <c r="E48" s="1"/>
      <c r="F48" s="5"/>
      <c r="G48" s="5"/>
      <c r="H48" s="5"/>
      <c r="I48" s="5"/>
      <c r="J48" s="1"/>
      <c r="K48" s="5"/>
      <c r="L48" s="5"/>
      <c r="M48" s="5"/>
      <c r="N48" s="5"/>
      <c r="O48" s="5"/>
      <c r="P48" s="5"/>
      <c r="Q48" s="5"/>
      <c r="R48" s="5"/>
      <c r="S48" s="5"/>
      <c r="T48" s="5"/>
      <c r="U48" s="85"/>
      <c r="V48" s="85"/>
      <c r="W48" s="85"/>
      <c r="X48" s="5"/>
      <c r="Y48" s="85"/>
      <c r="Z48" s="85"/>
      <c r="AA48" s="85">
        <v>27170</v>
      </c>
      <c r="AB48" s="5">
        <f t="shared" si="7"/>
        <v>27170</v>
      </c>
      <c r="AC48" s="85"/>
      <c r="AD48" s="85"/>
      <c r="AE48" s="85"/>
      <c r="AF48" s="5">
        <f t="shared" si="8"/>
        <v>27170</v>
      </c>
      <c r="AG48" s="85"/>
      <c r="AH48" s="85"/>
      <c r="AI48" s="85"/>
      <c r="AJ48" s="5">
        <f t="shared" si="16"/>
        <v>27170</v>
      </c>
      <c r="AK48" s="5">
        <v>27170</v>
      </c>
      <c r="AL48" s="81"/>
      <c r="AM48" s="5">
        <f t="shared" si="9"/>
        <v>27170</v>
      </c>
      <c r="AN48" s="5"/>
      <c r="AO48" s="5"/>
      <c r="AP48" s="5"/>
      <c r="AQ48" s="5">
        <f t="shared" si="10"/>
        <v>27170</v>
      </c>
      <c r="AR48" s="81"/>
      <c r="AS48" s="5"/>
      <c r="AT48" s="5"/>
      <c r="AU48" s="5">
        <v>16523</v>
      </c>
      <c r="AV48" s="5">
        <f t="shared" si="2"/>
        <v>43693</v>
      </c>
      <c r="AW48" s="15"/>
      <c r="AX48" s="15"/>
    </row>
    <row r="49" spans="1:50" s="2" customFormat="1" ht="26.25" hidden="1" customHeight="1" x14ac:dyDescent="0.25">
      <c r="A49" s="3">
        <v>30</v>
      </c>
      <c r="B49" s="6" t="s">
        <v>20</v>
      </c>
      <c r="C49" s="4" t="s">
        <v>131</v>
      </c>
      <c r="D49" s="1">
        <v>170384</v>
      </c>
      <c r="E49" s="5"/>
      <c r="F49" s="5"/>
      <c r="G49" s="5"/>
      <c r="H49" s="5"/>
      <c r="I49" s="5"/>
      <c r="J49" s="1">
        <f t="shared" si="3"/>
        <v>170384</v>
      </c>
      <c r="K49" s="5"/>
      <c r="L49" s="5"/>
      <c r="M49" s="5"/>
      <c r="N49" s="5">
        <f t="shared" si="4"/>
        <v>170384</v>
      </c>
      <c r="O49" s="5"/>
      <c r="P49" s="5"/>
      <c r="Q49" s="5"/>
      <c r="R49" s="5">
        <f t="shared" si="15"/>
        <v>170384</v>
      </c>
      <c r="S49" s="5">
        <v>0</v>
      </c>
      <c r="T49" s="5">
        <f t="shared" si="5"/>
        <v>170384</v>
      </c>
      <c r="U49" s="85">
        <f>R49-65000</f>
        <v>105384</v>
      </c>
      <c r="V49" s="85"/>
      <c r="W49" s="85"/>
      <c r="X49" s="5">
        <f t="shared" si="6"/>
        <v>65000</v>
      </c>
      <c r="Y49" s="85"/>
      <c r="Z49" s="85"/>
      <c r="AA49" s="85"/>
      <c r="AB49" s="5">
        <f t="shared" si="7"/>
        <v>65000</v>
      </c>
      <c r="AC49" s="85">
        <v>65000</v>
      </c>
      <c r="AD49" s="85"/>
      <c r="AE49" s="85"/>
      <c r="AF49" s="5">
        <f t="shared" si="8"/>
        <v>0</v>
      </c>
      <c r="AG49" s="85"/>
      <c r="AH49" s="85"/>
      <c r="AI49" s="85"/>
      <c r="AJ49" s="5">
        <f t="shared" si="16"/>
        <v>0</v>
      </c>
      <c r="AK49" s="5">
        <v>0</v>
      </c>
      <c r="AL49" s="81"/>
      <c r="AM49" s="5">
        <f t="shared" si="9"/>
        <v>0</v>
      </c>
      <c r="AN49" s="5"/>
      <c r="AO49" s="5"/>
      <c r="AP49" s="5"/>
      <c r="AQ49" s="5">
        <f t="shared" si="10"/>
        <v>0</v>
      </c>
      <c r="AR49" s="81"/>
      <c r="AS49" s="5"/>
      <c r="AT49" s="5"/>
      <c r="AU49" s="5"/>
      <c r="AV49" s="5">
        <f t="shared" si="2"/>
        <v>0</v>
      </c>
      <c r="AW49" s="15"/>
      <c r="AX49" s="15"/>
    </row>
    <row r="50" spans="1:50" s="2" customFormat="1" ht="27" hidden="1" customHeight="1" x14ac:dyDescent="0.25">
      <c r="A50" s="3">
        <v>30</v>
      </c>
      <c r="B50" s="6" t="s">
        <v>21</v>
      </c>
      <c r="C50" s="4" t="s">
        <v>136</v>
      </c>
      <c r="D50" s="1">
        <v>631136</v>
      </c>
      <c r="E50" s="5">
        <v>151139.26999999999</v>
      </c>
      <c r="F50" s="5"/>
      <c r="G50" s="5"/>
      <c r="H50" s="5"/>
      <c r="I50" s="5"/>
      <c r="J50" s="1">
        <f t="shared" si="3"/>
        <v>479996.73</v>
      </c>
      <c r="K50" s="5"/>
      <c r="L50" s="5"/>
      <c r="M50" s="5"/>
      <c r="N50" s="5">
        <f t="shared" si="4"/>
        <v>479996.73</v>
      </c>
      <c r="O50" s="5"/>
      <c r="P50" s="5"/>
      <c r="Q50" s="5"/>
      <c r="R50" s="5">
        <f t="shared" si="15"/>
        <v>479996.73</v>
      </c>
      <c r="S50" s="5">
        <v>367489.2</v>
      </c>
      <c r="T50" s="5">
        <f t="shared" si="5"/>
        <v>112507.52999999997</v>
      </c>
      <c r="U50" s="85"/>
      <c r="V50" s="85"/>
      <c r="W50" s="85"/>
      <c r="X50" s="5">
        <f t="shared" si="6"/>
        <v>112507.52999999997</v>
      </c>
      <c r="Y50" s="85">
        <v>80069.5</v>
      </c>
      <c r="Z50" s="85">
        <f>112507.53-80069.5</f>
        <v>32438.03</v>
      </c>
      <c r="AA50" s="85"/>
      <c r="AB50" s="5">
        <f t="shared" si="7"/>
        <v>-2.9103830456733704E-11</v>
      </c>
      <c r="AC50" s="85"/>
      <c r="AD50" s="85"/>
      <c r="AE50" s="85"/>
      <c r="AF50" s="5">
        <f t="shared" si="8"/>
        <v>-2.9103830456733704E-11</v>
      </c>
      <c r="AG50" s="85"/>
      <c r="AH50" s="85"/>
      <c r="AI50" s="85"/>
      <c r="AJ50" s="5">
        <f t="shared" si="16"/>
        <v>-2.9103830456733704E-11</v>
      </c>
      <c r="AK50" s="5">
        <v>0</v>
      </c>
      <c r="AL50" s="81"/>
      <c r="AM50" s="5">
        <f t="shared" si="9"/>
        <v>0</v>
      </c>
      <c r="AN50" s="5"/>
      <c r="AO50" s="5"/>
      <c r="AP50" s="5"/>
      <c r="AQ50" s="5">
        <f t="shared" si="10"/>
        <v>0</v>
      </c>
      <c r="AR50" s="81"/>
      <c r="AS50" s="5"/>
      <c r="AT50" s="5"/>
      <c r="AU50" s="5"/>
      <c r="AV50" s="5">
        <f t="shared" si="2"/>
        <v>0</v>
      </c>
      <c r="AW50" s="15"/>
      <c r="AX50" s="15"/>
    </row>
    <row r="51" spans="1:50" s="2" customFormat="1" ht="27" customHeight="1" x14ac:dyDescent="0.25">
      <c r="A51" s="3">
        <v>30</v>
      </c>
      <c r="B51" s="27" t="s">
        <v>179</v>
      </c>
      <c r="C51" s="4" t="s">
        <v>81</v>
      </c>
      <c r="D51" s="1">
        <v>10005</v>
      </c>
      <c r="E51" s="5"/>
      <c r="F51" s="5"/>
      <c r="G51" s="5"/>
      <c r="H51" s="5"/>
      <c r="I51" s="5"/>
      <c r="J51" s="1">
        <f t="shared" si="3"/>
        <v>10005</v>
      </c>
      <c r="K51" s="5"/>
      <c r="L51" s="5"/>
      <c r="M51" s="5"/>
      <c r="N51" s="5">
        <f t="shared" si="4"/>
        <v>10005</v>
      </c>
      <c r="O51" s="5"/>
      <c r="P51" s="5"/>
      <c r="Q51" s="5"/>
      <c r="R51" s="5">
        <f t="shared" si="15"/>
        <v>10005</v>
      </c>
      <c r="S51" s="5">
        <v>0</v>
      </c>
      <c r="T51" s="5">
        <f t="shared" si="5"/>
        <v>10005</v>
      </c>
      <c r="U51" s="85"/>
      <c r="V51" s="85"/>
      <c r="W51" s="85"/>
      <c r="X51" s="5">
        <f t="shared" si="6"/>
        <v>10005</v>
      </c>
      <c r="Y51" s="85"/>
      <c r="Z51" s="85"/>
      <c r="AA51" s="85"/>
      <c r="AB51" s="5">
        <f t="shared" si="7"/>
        <v>10005</v>
      </c>
      <c r="AC51" s="85"/>
      <c r="AD51" s="85"/>
      <c r="AE51" s="85"/>
      <c r="AF51" s="5">
        <f t="shared" si="8"/>
        <v>10005</v>
      </c>
      <c r="AG51" s="85"/>
      <c r="AH51" s="85"/>
      <c r="AI51" s="85"/>
      <c r="AJ51" s="5">
        <f t="shared" si="16"/>
        <v>10005</v>
      </c>
      <c r="AK51" s="5">
        <v>10005</v>
      </c>
      <c r="AL51" s="81"/>
      <c r="AM51" s="5">
        <f t="shared" si="9"/>
        <v>10005</v>
      </c>
      <c r="AN51" s="5"/>
      <c r="AO51" s="5"/>
      <c r="AP51" s="5"/>
      <c r="AQ51" s="5">
        <f t="shared" si="10"/>
        <v>10005</v>
      </c>
      <c r="AR51" s="81"/>
      <c r="AS51" s="5"/>
      <c r="AT51" s="114">
        <v>10005</v>
      </c>
      <c r="AU51" s="5"/>
      <c r="AV51" s="5">
        <f t="shared" si="2"/>
        <v>0</v>
      </c>
      <c r="AW51" s="15"/>
      <c r="AX51" s="15"/>
    </row>
    <row r="52" spans="1:50" s="2" customFormat="1" ht="39" customHeight="1" x14ac:dyDescent="0.25">
      <c r="A52" s="3">
        <v>30</v>
      </c>
      <c r="B52" s="27" t="s">
        <v>173</v>
      </c>
      <c r="C52" s="4" t="s">
        <v>126</v>
      </c>
      <c r="D52" s="1">
        <v>0</v>
      </c>
      <c r="E52" s="5"/>
      <c r="F52" s="5"/>
      <c r="G52" s="5"/>
      <c r="H52" s="5"/>
      <c r="I52" s="5">
        <v>479197</v>
      </c>
      <c r="J52" s="1">
        <f>D52-E52-F52+G52+I52</f>
        <v>479197</v>
      </c>
      <c r="K52" s="5">
        <v>6937</v>
      </c>
      <c r="L52" s="5"/>
      <c r="M52" s="5">
        <f>J52-K52</f>
        <v>472260</v>
      </c>
      <c r="N52" s="5">
        <f t="shared" si="4"/>
        <v>472260</v>
      </c>
      <c r="O52" s="5">
        <f>P78+P42+P41+P36</f>
        <v>139500</v>
      </c>
      <c r="P52" s="5"/>
      <c r="Q52" s="5">
        <f>M52-O52</f>
        <v>332760</v>
      </c>
      <c r="R52" s="5">
        <f t="shared" si="15"/>
        <v>332760</v>
      </c>
      <c r="S52" s="5">
        <v>0</v>
      </c>
      <c r="T52" s="5">
        <f t="shared" si="5"/>
        <v>332760</v>
      </c>
      <c r="U52" s="85"/>
      <c r="V52" s="85"/>
      <c r="W52" s="85"/>
      <c r="X52" s="5">
        <f t="shared" si="6"/>
        <v>332760</v>
      </c>
      <c r="Y52" s="85"/>
      <c r="Z52" s="85"/>
      <c r="AA52" s="85"/>
      <c r="AB52" s="5">
        <f t="shared" si="7"/>
        <v>332760</v>
      </c>
      <c r="AC52" s="85"/>
      <c r="AD52" s="85"/>
      <c r="AE52" s="85"/>
      <c r="AF52" s="5">
        <f t="shared" si="8"/>
        <v>332760</v>
      </c>
      <c r="AG52" s="85"/>
      <c r="AH52" s="85"/>
      <c r="AI52" s="85"/>
      <c r="AJ52" s="5">
        <f t="shared" si="16"/>
        <v>332760</v>
      </c>
      <c r="AK52" s="5">
        <v>332760</v>
      </c>
      <c r="AL52" s="81"/>
      <c r="AM52" s="5">
        <f t="shared" si="9"/>
        <v>332760</v>
      </c>
      <c r="AN52" s="5"/>
      <c r="AO52" s="5"/>
      <c r="AP52" s="5"/>
      <c r="AQ52" s="5">
        <f t="shared" si="10"/>
        <v>332760</v>
      </c>
      <c r="AR52" s="81"/>
      <c r="AS52" s="5"/>
      <c r="AT52" s="5"/>
      <c r="AU52" s="5"/>
      <c r="AV52" s="5">
        <f t="shared" si="2"/>
        <v>332760</v>
      </c>
      <c r="AW52" s="15"/>
      <c r="AX52" s="15"/>
    </row>
    <row r="53" spans="1:50" s="2" customFormat="1" hidden="1" x14ac:dyDescent="0.25">
      <c r="A53" s="3">
        <v>30</v>
      </c>
      <c r="B53" s="27" t="s">
        <v>56</v>
      </c>
      <c r="C53" s="4" t="s">
        <v>118</v>
      </c>
      <c r="D53" s="1">
        <v>74400</v>
      </c>
      <c r="E53" s="5"/>
      <c r="F53" s="5"/>
      <c r="G53" s="5"/>
      <c r="H53" s="5"/>
      <c r="I53" s="5"/>
      <c r="J53" s="1">
        <f t="shared" si="3"/>
        <v>74400</v>
      </c>
      <c r="K53" s="5"/>
      <c r="L53" s="5"/>
      <c r="M53" s="5"/>
      <c r="N53" s="5">
        <f t="shared" si="4"/>
        <v>74400</v>
      </c>
      <c r="O53" s="5"/>
      <c r="P53" s="5"/>
      <c r="Q53" s="5"/>
      <c r="R53" s="5">
        <f t="shared" si="15"/>
        <v>74400</v>
      </c>
      <c r="S53" s="5">
        <v>0</v>
      </c>
      <c r="T53" s="5">
        <f t="shared" si="5"/>
        <v>74400</v>
      </c>
      <c r="U53" s="85">
        <v>74400</v>
      </c>
      <c r="V53" s="85"/>
      <c r="W53" s="85"/>
      <c r="X53" s="5">
        <f t="shared" si="6"/>
        <v>0</v>
      </c>
      <c r="Y53" s="85"/>
      <c r="Z53" s="85"/>
      <c r="AA53" s="85"/>
      <c r="AB53" s="5">
        <f t="shared" si="7"/>
        <v>0</v>
      </c>
      <c r="AC53" s="85"/>
      <c r="AD53" s="85"/>
      <c r="AE53" s="85"/>
      <c r="AF53" s="5">
        <f t="shared" si="8"/>
        <v>0</v>
      </c>
      <c r="AG53" s="85"/>
      <c r="AH53" s="85"/>
      <c r="AI53" s="85"/>
      <c r="AJ53" s="5">
        <f t="shared" si="16"/>
        <v>0</v>
      </c>
      <c r="AK53" s="5">
        <v>0</v>
      </c>
      <c r="AL53" s="81"/>
      <c r="AM53" s="5">
        <f t="shared" si="9"/>
        <v>0</v>
      </c>
      <c r="AN53" s="5"/>
      <c r="AO53" s="5"/>
      <c r="AP53" s="5"/>
      <c r="AQ53" s="5">
        <f t="shared" si="10"/>
        <v>0</v>
      </c>
      <c r="AR53" s="81"/>
      <c r="AS53" s="5"/>
      <c r="AT53" s="5"/>
      <c r="AU53" s="5"/>
      <c r="AV53" s="5">
        <f t="shared" si="2"/>
        <v>0</v>
      </c>
      <c r="AW53" s="15"/>
      <c r="AX53" s="15"/>
    </row>
    <row r="54" spans="1:50" s="2" customFormat="1" hidden="1" x14ac:dyDescent="0.25">
      <c r="A54" s="3">
        <v>30</v>
      </c>
      <c r="B54" s="27" t="s">
        <v>57</v>
      </c>
      <c r="C54" s="4" t="s">
        <v>119</v>
      </c>
      <c r="D54" s="1">
        <v>74400</v>
      </c>
      <c r="E54" s="5"/>
      <c r="F54" s="5"/>
      <c r="G54" s="5"/>
      <c r="H54" s="5"/>
      <c r="I54" s="5"/>
      <c r="J54" s="1">
        <f t="shared" si="3"/>
        <v>74400</v>
      </c>
      <c r="K54" s="5"/>
      <c r="L54" s="5"/>
      <c r="M54" s="5"/>
      <c r="N54" s="5">
        <f t="shared" si="4"/>
        <v>74400</v>
      </c>
      <c r="O54" s="5"/>
      <c r="P54" s="5"/>
      <c r="Q54" s="5"/>
      <c r="R54" s="5">
        <f t="shared" si="15"/>
        <v>74400</v>
      </c>
      <c r="S54" s="5">
        <v>0</v>
      </c>
      <c r="T54" s="5">
        <f t="shared" si="5"/>
        <v>74400</v>
      </c>
      <c r="U54" s="85">
        <v>74400</v>
      </c>
      <c r="V54" s="85"/>
      <c r="W54" s="85"/>
      <c r="X54" s="5">
        <f t="shared" si="6"/>
        <v>0</v>
      </c>
      <c r="Y54" s="85"/>
      <c r="Z54" s="85"/>
      <c r="AA54" s="85"/>
      <c r="AB54" s="5">
        <f t="shared" si="7"/>
        <v>0</v>
      </c>
      <c r="AC54" s="85"/>
      <c r="AD54" s="85"/>
      <c r="AE54" s="85"/>
      <c r="AF54" s="5">
        <f t="shared" si="8"/>
        <v>0</v>
      </c>
      <c r="AG54" s="85"/>
      <c r="AH54" s="85"/>
      <c r="AI54" s="85"/>
      <c r="AJ54" s="5">
        <f t="shared" si="16"/>
        <v>0</v>
      </c>
      <c r="AK54" s="5">
        <v>0</v>
      </c>
      <c r="AL54" s="81"/>
      <c r="AM54" s="5">
        <f t="shared" si="9"/>
        <v>0</v>
      </c>
      <c r="AN54" s="5"/>
      <c r="AO54" s="5"/>
      <c r="AP54" s="5"/>
      <c r="AQ54" s="5">
        <f t="shared" si="10"/>
        <v>0</v>
      </c>
      <c r="AR54" s="81"/>
      <c r="AS54" s="5"/>
      <c r="AT54" s="5"/>
      <c r="AU54" s="5"/>
      <c r="AV54" s="5">
        <f t="shared" si="2"/>
        <v>0</v>
      </c>
      <c r="AW54" s="15"/>
      <c r="AX54" s="15"/>
    </row>
    <row r="55" spans="1:50" s="2" customFormat="1" ht="35.25" customHeight="1" x14ac:dyDescent="0.25">
      <c r="A55" s="3">
        <v>30</v>
      </c>
      <c r="B55" s="27" t="s">
        <v>171</v>
      </c>
      <c r="C55" s="4" t="s">
        <v>195</v>
      </c>
      <c r="D55" s="1"/>
      <c r="E55" s="5"/>
      <c r="F55" s="5"/>
      <c r="G55" s="5"/>
      <c r="H55" s="5"/>
      <c r="I55" s="5"/>
      <c r="J55" s="1"/>
      <c r="K55" s="5"/>
      <c r="L55" s="5"/>
      <c r="M55" s="5"/>
      <c r="N55" s="5"/>
      <c r="O55" s="5"/>
      <c r="P55" s="5"/>
      <c r="Q55" s="5"/>
      <c r="R55" s="5">
        <v>0</v>
      </c>
      <c r="S55" s="5">
        <v>0</v>
      </c>
      <c r="T55" s="5">
        <f t="shared" si="5"/>
        <v>0</v>
      </c>
      <c r="U55" s="85"/>
      <c r="V55" s="85">
        <f>U19+U74+U79+U80+30984+U13</f>
        <v>36441.86</v>
      </c>
      <c r="W55" s="85"/>
      <c r="X55" s="5">
        <f>T55-U55+V55+W55</f>
        <v>36441.86</v>
      </c>
      <c r="Y55" s="85"/>
      <c r="Z55" s="85"/>
      <c r="AA55" s="85"/>
      <c r="AB55" s="5">
        <f t="shared" si="7"/>
        <v>36441.86</v>
      </c>
      <c r="AC55" s="85"/>
      <c r="AD55" s="85"/>
      <c r="AE55" s="85"/>
      <c r="AF55" s="5">
        <f t="shared" si="8"/>
        <v>36441.86</v>
      </c>
      <c r="AG55" s="85"/>
      <c r="AH55" s="85"/>
      <c r="AI55" s="85"/>
      <c r="AJ55" s="5">
        <f t="shared" si="16"/>
        <v>36441.86</v>
      </c>
      <c r="AK55" s="5">
        <v>36441.86</v>
      </c>
      <c r="AL55" s="81"/>
      <c r="AM55" s="5">
        <f t="shared" si="9"/>
        <v>36441.86</v>
      </c>
      <c r="AN55" s="5"/>
      <c r="AO55" s="5"/>
      <c r="AP55" s="5"/>
      <c r="AQ55" s="5">
        <f t="shared" si="10"/>
        <v>36441.86</v>
      </c>
      <c r="AR55" s="81">
        <v>36441.86</v>
      </c>
      <c r="AS55" s="5"/>
      <c r="AT55" s="5"/>
      <c r="AU55" s="5"/>
      <c r="AV55" s="5">
        <f t="shared" si="2"/>
        <v>0</v>
      </c>
      <c r="AW55" s="15"/>
      <c r="AX55" s="15"/>
    </row>
    <row r="56" spans="1:50" s="2" customFormat="1" ht="24" x14ac:dyDescent="0.25">
      <c r="A56" s="3">
        <v>30</v>
      </c>
      <c r="B56" s="27" t="s">
        <v>180</v>
      </c>
      <c r="C56" s="4" t="s">
        <v>116</v>
      </c>
      <c r="D56" s="1">
        <v>74400</v>
      </c>
      <c r="E56" s="5"/>
      <c r="F56" s="5"/>
      <c r="G56" s="5"/>
      <c r="H56" s="5"/>
      <c r="I56" s="5"/>
      <c r="J56" s="1">
        <f t="shared" ref="J56:J57" si="17">D56-E56-F56+G56</f>
        <v>74400</v>
      </c>
      <c r="K56" s="5"/>
      <c r="L56" s="5"/>
      <c r="M56" s="5"/>
      <c r="N56" s="5">
        <f t="shared" ref="N56:N57" si="18">J56-K56+L56</f>
        <v>74400</v>
      </c>
      <c r="O56" s="5"/>
      <c r="P56" s="5"/>
      <c r="Q56" s="5"/>
      <c r="R56" s="5">
        <v>0</v>
      </c>
      <c r="S56" s="5">
        <v>0</v>
      </c>
      <c r="T56" s="5">
        <f t="shared" si="5"/>
        <v>0</v>
      </c>
      <c r="U56" s="85"/>
      <c r="V56" s="85">
        <v>74400</v>
      </c>
      <c r="W56" s="85"/>
      <c r="X56" s="5">
        <f t="shared" si="6"/>
        <v>74400</v>
      </c>
      <c r="Y56" s="85"/>
      <c r="Z56" s="85"/>
      <c r="AA56" s="85"/>
      <c r="AB56" s="5">
        <f t="shared" si="7"/>
        <v>74400</v>
      </c>
      <c r="AC56" s="85">
        <v>45785.82</v>
      </c>
      <c r="AD56" s="85"/>
      <c r="AE56" s="85"/>
      <c r="AF56" s="5">
        <f t="shared" si="8"/>
        <v>28614.18</v>
      </c>
      <c r="AG56" s="85"/>
      <c r="AH56" s="85"/>
      <c r="AI56" s="85"/>
      <c r="AJ56" s="5">
        <f t="shared" si="16"/>
        <v>28614.18</v>
      </c>
      <c r="AK56" s="5">
        <v>28614.18</v>
      </c>
      <c r="AL56" s="81"/>
      <c r="AM56" s="5">
        <f t="shared" si="9"/>
        <v>28614.18</v>
      </c>
      <c r="AN56" s="5"/>
      <c r="AO56" s="5">
        <v>17356.79</v>
      </c>
      <c r="AP56" s="5"/>
      <c r="AQ56" s="5">
        <f t="shared" si="10"/>
        <v>11257.39</v>
      </c>
      <c r="AR56" s="81">
        <v>10714.05</v>
      </c>
      <c r="AS56" s="5"/>
      <c r="AT56" s="5">
        <v>543.34</v>
      </c>
      <c r="AU56" s="5"/>
      <c r="AV56" s="5">
        <f t="shared" si="2"/>
        <v>1.1368683772161603E-13</v>
      </c>
      <c r="AW56" s="15"/>
      <c r="AX56" s="15"/>
    </row>
    <row r="57" spans="1:50" s="2" customFormat="1" ht="24" x14ac:dyDescent="0.25">
      <c r="A57" s="3">
        <v>30</v>
      </c>
      <c r="B57" s="27" t="s">
        <v>172</v>
      </c>
      <c r="C57" s="4" t="s">
        <v>190</v>
      </c>
      <c r="D57" s="1">
        <v>74400</v>
      </c>
      <c r="E57" s="5"/>
      <c r="F57" s="5"/>
      <c r="G57" s="5"/>
      <c r="H57" s="5"/>
      <c r="I57" s="5"/>
      <c r="J57" s="1">
        <f t="shared" si="17"/>
        <v>74400</v>
      </c>
      <c r="K57" s="5"/>
      <c r="L57" s="5"/>
      <c r="M57" s="5"/>
      <c r="N57" s="5">
        <f t="shared" si="18"/>
        <v>74400</v>
      </c>
      <c r="O57" s="5"/>
      <c r="P57" s="5"/>
      <c r="Q57" s="5"/>
      <c r="R57" s="5">
        <v>0</v>
      </c>
      <c r="S57" s="5">
        <v>0</v>
      </c>
      <c r="T57" s="5">
        <f t="shared" si="5"/>
        <v>0</v>
      </c>
      <c r="U57" s="85"/>
      <c r="V57" s="85">
        <v>74400</v>
      </c>
      <c r="W57" s="85"/>
      <c r="X57" s="5">
        <f t="shared" si="6"/>
        <v>74400</v>
      </c>
      <c r="Y57" s="85"/>
      <c r="Z57" s="85"/>
      <c r="AA57" s="85"/>
      <c r="AB57" s="5">
        <f t="shared" si="7"/>
        <v>74400</v>
      </c>
      <c r="AC57" s="85"/>
      <c r="AD57" s="85"/>
      <c r="AE57" s="85"/>
      <c r="AF57" s="5">
        <f t="shared" si="8"/>
        <v>74400</v>
      </c>
      <c r="AG57" s="85"/>
      <c r="AH57" s="85"/>
      <c r="AI57" s="85"/>
      <c r="AJ57" s="5">
        <f t="shared" si="16"/>
        <v>74400</v>
      </c>
      <c r="AK57" s="5">
        <v>74400</v>
      </c>
      <c r="AL57" s="81"/>
      <c r="AM57" s="5">
        <f t="shared" si="9"/>
        <v>74400</v>
      </c>
      <c r="AN57" s="5">
        <v>106600</v>
      </c>
      <c r="AO57" s="5"/>
      <c r="AP57" s="5"/>
      <c r="AQ57" s="5">
        <f t="shared" si="10"/>
        <v>181000</v>
      </c>
      <c r="AR57" s="81"/>
      <c r="AS57" s="5"/>
      <c r="AT57" s="114">
        <v>48944.02</v>
      </c>
      <c r="AU57" s="5"/>
      <c r="AV57" s="5">
        <f t="shared" si="2"/>
        <v>132055.98000000001</v>
      </c>
      <c r="AW57" s="15"/>
      <c r="AX57" s="15"/>
    </row>
    <row r="58" spans="1:50" s="2" customFormat="1" ht="42" hidden="1" customHeight="1" x14ac:dyDescent="0.25">
      <c r="A58" s="3">
        <v>30</v>
      </c>
      <c r="B58" s="27" t="s">
        <v>138</v>
      </c>
      <c r="C58" s="4" t="s">
        <v>140</v>
      </c>
      <c r="D58" s="1"/>
      <c r="E58" s="5"/>
      <c r="F58" s="5"/>
      <c r="G58" s="5"/>
      <c r="H58" s="5"/>
      <c r="I58" s="5"/>
      <c r="J58" s="1"/>
      <c r="K58" s="5"/>
      <c r="L58" s="5"/>
      <c r="M58" s="5"/>
      <c r="N58" s="5"/>
      <c r="O58" s="5"/>
      <c r="P58" s="5"/>
      <c r="Q58" s="5"/>
      <c r="R58" s="5"/>
      <c r="S58" s="5"/>
      <c r="T58" s="5"/>
      <c r="U58" s="85"/>
      <c r="V58" s="85"/>
      <c r="W58" s="85"/>
      <c r="X58" s="5"/>
      <c r="Y58" s="85"/>
      <c r="Z58" s="85"/>
      <c r="AA58" s="85">
        <f>253265.43-AA48-X83</f>
        <v>93068.03</v>
      </c>
      <c r="AB58" s="5">
        <f t="shared" si="7"/>
        <v>93068.03</v>
      </c>
      <c r="AC58" s="85"/>
      <c r="AD58" s="85">
        <f>AA58</f>
        <v>93068.03</v>
      </c>
      <c r="AE58" s="85"/>
      <c r="AF58" s="5">
        <f t="shared" si="8"/>
        <v>0</v>
      </c>
      <c r="AG58" s="85"/>
      <c r="AH58" s="85"/>
      <c r="AI58" s="85"/>
      <c r="AJ58" s="5">
        <f t="shared" si="16"/>
        <v>0</v>
      </c>
      <c r="AK58" s="5">
        <v>0</v>
      </c>
      <c r="AL58" s="81"/>
      <c r="AM58" s="5">
        <f t="shared" si="9"/>
        <v>0</v>
      </c>
      <c r="AN58" s="5"/>
      <c r="AO58" s="5"/>
      <c r="AP58" s="5"/>
      <c r="AQ58" s="5">
        <f t="shared" si="10"/>
        <v>0</v>
      </c>
      <c r="AR58" s="81"/>
      <c r="AS58" s="5"/>
      <c r="AT58" s="5"/>
      <c r="AU58" s="5"/>
      <c r="AV58" s="5">
        <f t="shared" si="2"/>
        <v>0</v>
      </c>
      <c r="AW58" s="15"/>
      <c r="AX58" s="15"/>
    </row>
    <row r="59" spans="1:50" s="2" customFormat="1" ht="40.5" customHeight="1" x14ac:dyDescent="0.25">
      <c r="A59" s="3">
        <v>30</v>
      </c>
      <c r="B59" s="27" t="s">
        <v>181</v>
      </c>
      <c r="C59" s="4" t="s">
        <v>151</v>
      </c>
      <c r="D59" s="1"/>
      <c r="E59" s="5"/>
      <c r="F59" s="5"/>
      <c r="G59" s="5"/>
      <c r="H59" s="5"/>
      <c r="I59" s="5"/>
      <c r="J59" s="1"/>
      <c r="K59" s="5"/>
      <c r="L59" s="5"/>
      <c r="M59" s="5"/>
      <c r="N59" s="5"/>
      <c r="O59" s="5"/>
      <c r="P59" s="5"/>
      <c r="Q59" s="5"/>
      <c r="R59" s="5"/>
      <c r="S59" s="5"/>
      <c r="T59" s="5"/>
      <c r="U59" s="85"/>
      <c r="V59" s="85"/>
      <c r="W59" s="85"/>
      <c r="X59" s="5"/>
      <c r="Y59" s="85"/>
      <c r="Z59" s="85"/>
      <c r="AA59" s="85"/>
      <c r="AB59" s="5"/>
      <c r="AC59" s="85"/>
      <c r="AD59" s="85"/>
      <c r="AE59" s="85">
        <f>AD58</f>
        <v>93068.03</v>
      </c>
      <c r="AF59" s="5">
        <f t="shared" si="8"/>
        <v>93068.03</v>
      </c>
      <c r="AG59" s="85"/>
      <c r="AH59" s="85"/>
      <c r="AI59" s="85"/>
      <c r="AJ59" s="5">
        <f t="shared" si="16"/>
        <v>93068.03</v>
      </c>
      <c r="AK59" s="5">
        <v>93068.03</v>
      </c>
      <c r="AL59" s="81"/>
      <c r="AM59" s="5">
        <f t="shared" si="9"/>
        <v>93068.03</v>
      </c>
      <c r="AN59" s="5">
        <v>136932</v>
      </c>
      <c r="AO59" s="5"/>
      <c r="AP59" s="5">
        <f>AO23+AO56+AO60+AO61+AO66+AO70+AO77+AO83</f>
        <v>25963.600000000002</v>
      </c>
      <c r="AQ59" s="5">
        <f t="shared" si="10"/>
        <v>255963.63</v>
      </c>
      <c r="AR59" s="81"/>
      <c r="AS59" s="5"/>
      <c r="AT59" s="5"/>
      <c r="AU59" s="114">
        <f>AT51+AT57</f>
        <v>58949.02</v>
      </c>
      <c r="AV59" s="5">
        <f t="shared" si="2"/>
        <v>314912.65000000002</v>
      </c>
      <c r="AW59" s="15"/>
      <c r="AX59" s="15"/>
    </row>
    <row r="60" spans="1:50" s="2" customFormat="1" x14ac:dyDescent="0.25">
      <c r="A60" s="3">
        <v>30</v>
      </c>
      <c r="B60" s="27" t="s">
        <v>182</v>
      </c>
      <c r="C60" s="4" t="s">
        <v>115</v>
      </c>
      <c r="D60" s="1"/>
      <c r="E60" s="5"/>
      <c r="F60" s="5"/>
      <c r="G60" s="5"/>
      <c r="H60" s="5"/>
      <c r="I60" s="5"/>
      <c r="J60" s="1"/>
      <c r="K60" s="5"/>
      <c r="L60" s="5"/>
      <c r="M60" s="5"/>
      <c r="N60" s="5"/>
      <c r="O60" s="5"/>
      <c r="P60" s="5"/>
      <c r="Q60" s="5"/>
      <c r="R60" s="5">
        <v>0</v>
      </c>
      <c r="S60" s="5">
        <v>0</v>
      </c>
      <c r="T60" s="5">
        <f t="shared" si="5"/>
        <v>0</v>
      </c>
      <c r="U60" s="85"/>
      <c r="V60" s="85">
        <f>U49-30984</f>
        <v>74400</v>
      </c>
      <c r="W60" s="85"/>
      <c r="X60" s="5">
        <f t="shared" si="6"/>
        <v>74400</v>
      </c>
      <c r="Y60" s="85"/>
      <c r="Z60" s="85"/>
      <c r="AA60" s="85"/>
      <c r="AB60" s="5">
        <f t="shared" si="7"/>
        <v>74400</v>
      </c>
      <c r="AC60" s="85"/>
      <c r="AD60" s="85"/>
      <c r="AE60" s="85"/>
      <c r="AF60" s="5">
        <f t="shared" si="8"/>
        <v>74400</v>
      </c>
      <c r="AG60" s="85"/>
      <c r="AH60" s="85"/>
      <c r="AI60" s="85"/>
      <c r="AJ60" s="5">
        <f t="shared" si="16"/>
        <v>74400</v>
      </c>
      <c r="AK60" s="5">
        <v>74400</v>
      </c>
      <c r="AL60" s="81"/>
      <c r="AM60" s="5">
        <f t="shared" si="9"/>
        <v>74400</v>
      </c>
      <c r="AN60" s="5"/>
      <c r="AO60" s="5">
        <v>1413.6</v>
      </c>
      <c r="AP60" s="5"/>
      <c r="AQ60" s="5">
        <f t="shared" si="10"/>
        <v>72986.399999999994</v>
      </c>
      <c r="AR60" s="81">
        <v>61802.95</v>
      </c>
      <c r="AS60" s="5"/>
      <c r="AT60" s="5">
        <f>AQ60-AR60</f>
        <v>11183.449999999997</v>
      </c>
      <c r="AU60" s="5"/>
      <c r="AV60" s="5">
        <f t="shared" si="2"/>
        <v>0</v>
      </c>
      <c r="AW60" s="15"/>
      <c r="AX60" s="15"/>
    </row>
    <row r="61" spans="1:50" s="2" customFormat="1" ht="24" hidden="1" x14ac:dyDescent="0.25">
      <c r="A61" s="3">
        <v>30</v>
      </c>
      <c r="B61" s="27" t="s">
        <v>102</v>
      </c>
      <c r="C61" s="4" t="s">
        <v>127</v>
      </c>
      <c r="D61" s="1"/>
      <c r="E61" s="5"/>
      <c r="F61" s="5"/>
      <c r="G61" s="5"/>
      <c r="H61" s="5"/>
      <c r="I61" s="5"/>
      <c r="J61" s="1">
        <v>0</v>
      </c>
      <c r="K61" s="5"/>
      <c r="L61" s="5">
        <v>74400</v>
      </c>
      <c r="M61" s="5">
        <v>74400</v>
      </c>
      <c r="N61" s="5">
        <f t="shared" si="4"/>
        <v>74400</v>
      </c>
      <c r="O61" s="5"/>
      <c r="P61" s="5"/>
      <c r="Q61" s="5">
        <v>74400</v>
      </c>
      <c r="R61" s="5">
        <f t="shared" si="15"/>
        <v>74400</v>
      </c>
      <c r="S61" s="5">
        <v>22899</v>
      </c>
      <c r="T61" s="5">
        <f t="shared" si="5"/>
        <v>51501</v>
      </c>
      <c r="U61" s="85">
        <v>2901</v>
      </c>
      <c r="V61" s="85"/>
      <c r="W61" s="85"/>
      <c r="X61" s="5">
        <f t="shared" si="6"/>
        <v>48600</v>
      </c>
      <c r="Y61" s="85"/>
      <c r="Z61" s="85"/>
      <c r="AA61" s="85"/>
      <c r="AB61" s="5">
        <f t="shared" si="7"/>
        <v>48600</v>
      </c>
      <c r="AC61" s="85">
        <f>9358.68+36464.82</f>
        <v>45823.5</v>
      </c>
      <c r="AD61" s="85"/>
      <c r="AE61" s="85"/>
      <c r="AF61" s="5">
        <f t="shared" si="8"/>
        <v>2776.5</v>
      </c>
      <c r="AG61" s="85"/>
      <c r="AH61" s="85"/>
      <c r="AI61" s="85"/>
      <c r="AJ61" s="5">
        <f t="shared" si="16"/>
        <v>2776.5</v>
      </c>
      <c r="AK61" s="5">
        <v>2776.5</v>
      </c>
      <c r="AL61" s="81"/>
      <c r="AM61" s="5">
        <f t="shared" si="9"/>
        <v>2776.5</v>
      </c>
      <c r="AN61" s="5"/>
      <c r="AO61" s="5">
        <v>2776.5</v>
      </c>
      <c r="AP61" s="5"/>
      <c r="AQ61" s="5">
        <f t="shared" si="10"/>
        <v>0</v>
      </c>
      <c r="AR61" s="81"/>
      <c r="AS61" s="5"/>
      <c r="AT61" s="5"/>
      <c r="AU61" s="5"/>
      <c r="AV61" s="5">
        <f t="shared" si="2"/>
        <v>0</v>
      </c>
      <c r="AW61" s="15"/>
      <c r="AX61" s="15"/>
    </row>
    <row r="62" spans="1:50" s="2" customFormat="1" ht="24" x14ac:dyDescent="0.25">
      <c r="A62" s="3">
        <v>30</v>
      </c>
      <c r="B62" s="25" t="s">
        <v>183</v>
      </c>
      <c r="C62" s="4" t="s">
        <v>28</v>
      </c>
      <c r="D62" s="1">
        <v>6200</v>
      </c>
      <c r="E62" s="5"/>
      <c r="F62" s="5"/>
      <c r="G62" s="5"/>
      <c r="H62" s="5"/>
      <c r="I62" s="5"/>
      <c r="J62" s="1">
        <f t="shared" si="3"/>
        <v>6200</v>
      </c>
      <c r="K62" s="5"/>
      <c r="L62" s="5"/>
      <c r="M62" s="5"/>
      <c r="N62" s="5">
        <f t="shared" si="4"/>
        <v>6200</v>
      </c>
      <c r="O62" s="5"/>
      <c r="P62" s="5"/>
      <c r="Q62" s="5"/>
      <c r="R62" s="5">
        <f t="shared" si="15"/>
        <v>6200</v>
      </c>
      <c r="S62" s="5">
        <v>0</v>
      </c>
      <c r="T62" s="5">
        <f t="shared" si="5"/>
        <v>6200</v>
      </c>
      <c r="U62" s="85"/>
      <c r="V62" s="85"/>
      <c r="W62" s="85"/>
      <c r="X62" s="5">
        <f t="shared" si="6"/>
        <v>6200</v>
      </c>
      <c r="Y62" s="85"/>
      <c r="Z62" s="85"/>
      <c r="AA62" s="85"/>
      <c r="AB62" s="5">
        <f t="shared" si="7"/>
        <v>6200</v>
      </c>
      <c r="AC62" s="85"/>
      <c r="AD62" s="85"/>
      <c r="AE62" s="85"/>
      <c r="AF62" s="5">
        <f t="shared" si="8"/>
        <v>6200</v>
      </c>
      <c r="AG62" s="85"/>
      <c r="AH62" s="85"/>
      <c r="AI62" s="85"/>
      <c r="AJ62" s="5">
        <f t="shared" si="16"/>
        <v>6200</v>
      </c>
      <c r="AK62" s="5">
        <v>6200</v>
      </c>
      <c r="AL62" s="81"/>
      <c r="AM62" s="5">
        <f t="shared" si="9"/>
        <v>6200</v>
      </c>
      <c r="AN62" s="5"/>
      <c r="AO62" s="5"/>
      <c r="AP62" s="5"/>
      <c r="AQ62" s="5">
        <f t="shared" si="10"/>
        <v>6200</v>
      </c>
      <c r="AR62" s="81"/>
      <c r="AS62" s="5"/>
      <c r="AT62" s="5"/>
      <c r="AU62" s="5">
        <v>1642.02</v>
      </c>
      <c r="AV62" s="5">
        <f t="shared" si="2"/>
        <v>7842.02</v>
      </c>
      <c r="AW62" s="15"/>
      <c r="AX62" s="15"/>
    </row>
    <row r="63" spans="1:50" s="2" customFormat="1" ht="40.5" hidden="1" customHeight="1" x14ac:dyDescent="0.25">
      <c r="A63" s="3">
        <v>30</v>
      </c>
      <c r="B63" s="27" t="s">
        <v>29</v>
      </c>
      <c r="C63" s="4" t="s">
        <v>41</v>
      </c>
      <c r="D63" s="1">
        <v>100</v>
      </c>
      <c r="E63" s="5"/>
      <c r="F63" s="5"/>
      <c r="G63" s="5"/>
      <c r="H63" s="5"/>
      <c r="I63" s="5"/>
      <c r="J63" s="1">
        <f t="shared" si="3"/>
        <v>100</v>
      </c>
      <c r="K63" s="5">
        <v>100</v>
      </c>
      <c r="L63" s="5"/>
      <c r="M63" s="5"/>
      <c r="N63" s="5">
        <f t="shared" si="4"/>
        <v>0</v>
      </c>
      <c r="O63" s="5"/>
      <c r="P63" s="5"/>
      <c r="Q63" s="5"/>
      <c r="R63" s="5">
        <f t="shared" si="15"/>
        <v>0</v>
      </c>
      <c r="S63" s="5"/>
      <c r="T63" s="5">
        <f t="shared" si="5"/>
        <v>0</v>
      </c>
      <c r="U63" s="85"/>
      <c r="V63" s="85"/>
      <c r="W63" s="85"/>
      <c r="X63" s="5">
        <f t="shared" si="6"/>
        <v>0</v>
      </c>
      <c r="Y63" s="85"/>
      <c r="Z63" s="85"/>
      <c r="AA63" s="85"/>
      <c r="AB63" s="5">
        <f t="shared" si="7"/>
        <v>0</v>
      </c>
      <c r="AC63" s="85"/>
      <c r="AD63" s="85"/>
      <c r="AE63" s="85"/>
      <c r="AF63" s="5">
        <f t="shared" si="8"/>
        <v>0</v>
      </c>
      <c r="AG63" s="85"/>
      <c r="AH63" s="85"/>
      <c r="AI63" s="85"/>
      <c r="AJ63" s="5">
        <f t="shared" si="16"/>
        <v>0</v>
      </c>
      <c r="AK63" s="5"/>
      <c r="AL63" s="81"/>
      <c r="AM63" s="5">
        <f t="shared" si="9"/>
        <v>0</v>
      </c>
      <c r="AN63" s="5"/>
      <c r="AO63" s="5"/>
      <c r="AP63" s="5"/>
      <c r="AQ63" s="5">
        <f t="shared" si="10"/>
        <v>0</v>
      </c>
      <c r="AR63" s="81"/>
      <c r="AS63" s="5"/>
      <c r="AT63" s="5"/>
      <c r="AU63" s="5"/>
      <c r="AV63" s="5">
        <f t="shared" si="2"/>
        <v>0</v>
      </c>
      <c r="AW63" s="15"/>
      <c r="AX63" s="15"/>
    </row>
    <row r="64" spans="1:50" s="2" customFormat="1" ht="40.5" hidden="1" customHeight="1" x14ac:dyDescent="0.25">
      <c r="A64" s="3">
        <v>30</v>
      </c>
      <c r="B64" s="27" t="s">
        <v>87</v>
      </c>
      <c r="C64" s="4" t="s">
        <v>112</v>
      </c>
      <c r="D64" s="1"/>
      <c r="E64" s="5"/>
      <c r="F64" s="5"/>
      <c r="G64" s="5"/>
      <c r="H64" s="5"/>
      <c r="I64" s="5"/>
      <c r="J64" s="1">
        <v>0</v>
      </c>
      <c r="K64" s="5"/>
      <c r="L64" s="5">
        <v>24800</v>
      </c>
      <c r="M64" s="5">
        <v>24700</v>
      </c>
      <c r="N64" s="5">
        <f t="shared" si="4"/>
        <v>24800</v>
      </c>
      <c r="O64" s="5">
        <v>24700</v>
      </c>
      <c r="P64" s="5"/>
      <c r="Q64" s="5"/>
      <c r="R64" s="5">
        <f t="shared" si="15"/>
        <v>100</v>
      </c>
      <c r="S64" s="5">
        <v>0</v>
      </c>
      <c r="T64" s="5">
        <f t="shared" si="5"/>
        <v>100</v>
      </c>
      <c r="U64" s="85"/>
      <c r="V64" s="85"/>
      <c r="W64" s="85"/>
      <c r="X64" s="5">
        <f t="shared" si="6"/>
        <v>100</v>
      </c>
      <c r="Y64" s="85"/>
      <c r="Z64" s="85">
        <v>100</v>
      </c>
      <c r="AA64" s="85"/>
      <c r="AB64" s="5">
        <f t="shared" si="7"/>
        <v>0</v>
      </c>
      <c r="AC64" s="85"/>
      <c r="AD64" s="85"/>
      <c r="AE64" s="85"/>
      <c r="AF64" s="5">
        <f t="shared" si="8"/>
        <v>0</v>
      </c>
      <c r="AG64" s="85"/>
      <c r="AH64" s="85"/>
      <c r="AI64" s="85"/>
      <c r="AJ64" s="5">
        <f t="shared" si="16"/>
        <v>0</v>
      </c>
      <c r="AK64" s="5">
        <v>0</v>
      </c>
      <c r="AL64" s="81"/>
      <c r="AM64" s="5">
        <f t="shared" si="9"/>
        <v>0</v>
      </c>
      <c r="AN64" s="5"/>
      <c r="AO64" s="5"/>
      <c r="AP64" s="5"/>
      <c r="AQ64" s="5">
        <f t="shared" si="10"/>
        <v>0</v>
      </c>
      <c r="AR64" s="81"/>
      <c r="AS64" s="5"/>
      <c r="AT64" s="5"/>
      <c r="AU64" s="5"/>
      <c r="AV64" s="5">
        <f t="shared" si="2"/>
        <v>0</v>
      </c>
      <c r="AW64" s="15"/>
      <c r="AX64" s="15"/>
    </row>
    <row r="65" spans="1:50" s="37" customFormat="1" ht="19.5" x14ac:dyDescent="0.3">
      <c r="A65" s="24">
        <v>35</v>
      </c>
      <c r="B65" s="35"/>
      <c r="C65" s="19" t="s">
        <v>22</v>
      </c>
      <c r="D65" s="1"/>
      <c r="E65" s="5"/>
      <c r="F65" s="5"/>
      <c r="G65" s="5"/>
      <c r="H65" s="5"/>
      <c r="I65" s="36"/>
      <c r="J65" s="1"/>
      <c r="K65" s="36"/>
      <c r="L65" s="36"/>
      <c r="M65" s="36"/>
      <c r="N65" s="5"/>
      <c r="O65" s="36"/>
      <c r="P65" s="36"/>
      <c r="Q65" s="36"/>
      <c r="R65" s="5"/>
      <c r="S65" s="36"/>
      <c r="T65" s="5"/>
      <c r="U65" s="90"/>
      <c r="V65" s="90"/>
      <c r="W65" s="90"/>
      <c r="X65" s="5"/>
      <c r="Y65" s="90"/>
      <c r="Z65" s="90"/>
      <c r="AA65" s="90"/>
      <c r="AB65" s="5"/>
      <c r="AC65" s="90"/>
      <c r="AD65" s="90"/>
      <c r="AE65" s="90"/>
      <c r="AF65" s="5"/>
      <c r="AG65" s="90"/>
      <c r="AH65" s="90"/>
      <c r="AI65" s="90"/>
      <c r="AJ65" s="5"/>
      <c r="AK65" s="5"/>
      <c r="AL65" s="111"/>
      <c r="AM65" s="5"/>
      <c r="AN65" s="5"/>
      <c r="AO65" s="36"/>
      <c r="AP65" s="36"/>
      <c r="AQ65" s="5"/>
      <c r="AR65" s="111"/>
      <c r="AS65" s="5"/>
      <c r="AT65" s="36"/>
      <c r="AU65" s="36"/>
      <c r="AV65" s="5"/>
      <c r="AW65" s="105"/>
      <c r="AX65" s="105"/>
    </row>
    <row r="66" spans="1:50" s="37" customFormat="1" ht="24" hidden="1" x14ac:dyDescent="0.3">
      <c r="A66" s="3">
        <v>35</v>
      </c>
      <c r="B66" s="25" t="s">
        <v>88</v>
      </c>
      <c r="C66" s="4" t="s">
        <v>128</v>
      </c>
      <c r="D66" s="1"/>
      <c r="E66" s="5"/>
      <c r="F66" s="5"/>
      <c r="G66" s="5"/>
      <c r="H66" s="5"/>
      <c r="I66" s="36"/>
      <c r="J66" s="1">
        <v>0</v>
      </c>
      <c r="K66" s="36"/>
      <c r="L66" s="5">
        <v>37200</v>
      </c>
      <c r="M66" s="36"/>
      <c r="N66" s="5">
        <f t="shared" si="4"/>
        <v>37200</v>
      </c>
      <c r="O66" s="36"/>
      <c r="P66" s="5"/>
      <c r="Q66" s="36"/>
      <c r="R66" s="5">
        <f t="shared" ref="R66:R87" si="19">N66-O66+P66</f>
        <v>37200</v>
      </c>
      <c r="S66" s="5">
        <v>34932.04</v>
      </c>
      <c r="T66" s="5">
        <f t="shared" si="5"/>
        <v>2267.9599999999991</v>
      </c>
      <c r="U66" s="85"/>
      <c r="V66" s="85"/>
      <c r="W66" s="85"/>
      <c r="X66" s="5">
        <f t="shared" si="6"/>
        <v>2267.9599999999991</v>
      </c>
      <c r="Y66" s="85"/>
      <c r="Z66" s="85"/>
      <c r="AA66" s="85"/>
      <c r="AB66" s="5">
        <f t="shared" si="7"/>
        <v>2267.9599999999991</v>
      </c>
      <c r="AC66" s="85">
        <v>1751.4</v>
      </c>
      <c r="AD66" s="85"/>
      <c r="AE66" s="85"/>
      <c r="AF66" s="5">
        <f t="shared" si="8"/>
        <v>516.55999999999904</v>
      </c>
      <c r="AG66" s="85"/>
      <c r="AH66" s="85"/>
      <c r="AI66" s="85"/>
      <c r="AJ66" s="5">
        <f t="shared" si="16"/>
        <v>516.55999999999904</v>
      </c>
      <c r="AK66" s="5">
        <v>516.55999999999995</v>
      </c>
      <c r="AL66" s="5">
        <f>2171.74-1751.4</f>
        <v>420.33999999999969</v>
      </c>
      <c r="AM66" s="5">
        <f t="shared" si="9"/>
        <v>96.220000000000255</v>
      </c>
      <c r="AN66" s="5"/>
      <c r="AO66" s="5">
        <v>96.22</v>
      </c>
      <c r="AP66" s="36"/>
      <c r="AQ66" s="5">
        <f t="shared" si="10"/>
        <v>2.5579538487363607E-13</v>
      </c>
      <c r="AR66" s="5"/>
      <c r="AS66" s="5"/>
      <c r="AT66" s="5"/>
      <c r="AU66" s="36"/>
      <c r="AV66" s="5">
        <f t="shared" si="2"/>
        <v>2.5579538487363607E-13</v>
      </c>
      <c r="AW66" s="105"/>
      <c r="AX66" s="105"/>
    </row>
    <row r="67" spans="1:50" s="2" customFormat="1" ht="24" x14ac:dyDescent="0.25">
      <c r="A67" s="3">
        <v>35</v>
      </c>
      <c r="B67" s="25" t="s">
        <v>184</v>
      </c>
      <c r="C67" s="4" t="s">
        <v>72</v>
      </c>
      <c r="D67" s="1">
        <v>156000</v>
      </c>
      <c r="E67" s="5"/>
      <c r="F67" s="38">
        <v>31226.46</v>
      </c>
      <c r="G67" s="38"/>
      <c r="H67" s="38"/>
      <c r="I67" s="38"/>
      <c r="J67" s="1">
        <f t="shared" si="3"/>
        <v>124773.54000000001</v>
      </c>
      <c r="K67" s="5"/>
      <c r="L67" s="5"/>
      <c r="M67" s="5"/>
      <c r="N67" s="5">
        <f t="shared" si="4"/>
        <v>124773.54000000001</v>
      </c>
      <c r="O67" s="5"/>
      <c r="P67" s="5"/>
      <c r="Q67" s="5"/>
      <c r="R67" s="5">
        <f t="shared" si="19"/>
        <v>124773.54000000001</v>
      </c>
      <c r="S67" s="5">
        <v>0</v>
      </c>
      <c r="T67" s="5">
        <f t="shared" si="5"/>
        <v>124773.54000000001</v>
      </c>
      <c r="U67" s="85"/>
      <c r="V67" s="85"/>
      <c r="W67" s="85"/>
      <c r="X67" s="5">
        <f t="shared" si="6"/>
        <v>124773.54000000001</v>
      </c>
      <c r="Y67" s="85"/>
      <c r="Z67" s="85"/>
      <c r="AA67" s="85"/>
      <c r="AB67" s="5">
        <f t="shared" si="7"/>
        <v>124773.54000000001</v>
      </c>
      <c r="AC67" s="85"/>
      <c r="AD67" s="85"/>
      <c r="AE67" s="85"/>
      <c r="AF67" s="5">
        <f t="shared" si="8"/>
        <v>124773.54000000001</v>
      </c>
      <c r="AG67" s="85"/>
      <c r="AH67" s="85"/>
      <c r="AI67" s="85"/>
      <c r="AJ67" s="5">
        <f t="shared" si="16"/>
        <v>124773.54000000001</v>
      </c>
      <c r="AK67" s="5">
        <v>124773.54</v>
      </c>
      <c r="AL67" s="81"/>
      <c r="AM67" s="5">
        <f t="shared" si="9"/>
        <v>124773.54</v>
      </c>
      <c r="AN67" s="5"/>
      <c r="AO67" s="5"/>
      <c r="AP67" s="5"/>
      <c r="AQ67" s="5">
        <f t="shared" si="10"/>
        <v>124773.54</v>
      </c>
      <c r="AR67" s="81"/>
      <c r="AS67" s="5"/>
      <c r="AT67" s="5"/>
      <c r="AU67" s="5"/>
      <c r="AV67" s="5">
        <f t="shared" si="2"/>
        <v>124773.54</v>
      </c>
      <c r="AW67" s="15"/>
      <c r="AX67" s="15"/>
    </row>
    <row r="68" spans="1:50" s="2" customFormat="1" ht="24" hidden="1" x14ac:dyDescent="0.25">
      <c r="A68" s="3">
        <v>35</v>
      </c>
      <c r="B68" s="25" t="s">
        <v>49</v>
      </c>
      <c r="C68" s="4" t="s">
        <v>51</v>
      </c>
      <c r="D68" s="1">
        <v>37200</v>
      </c>
      <c r="E68" s="5">
        <v>37200</v>
      </c>
      <c r="F68" s="5"/>
      <c r="G68" s="38"/>
      <c r="H68" s="38"/>
      <c r="I68" s="38"/>
      <c r="J68" s="1">
        <f t="shared" si="3"/>
        <v>0</v>
      </c>
      <c r="K68" s="5"/>
      <c r="L68" s="5"/>
      <c r="M68" s="5"/>
      <c r="N68" s="5">
        <f t="shared" si="4"/>
        <v>0</v>
      </c>
      <c r="O68" s="5"/>
      <c r="P68" s="5"/>
      <c r="Q68" s="5"/>
      <c r="R68" s="5">
        <f t="shared" si="19"/>
        <v>0</v>
      </c>
      <c r="S68" s="5">
        <v>0</v>
      </c>
      <c r="T68" s="5">
        <f t="shared" si="5"/>
        <v>0</v>
      </c>
      <c r="U68" s="85"/>
      <c r="V68" s="85"/>
      <c r="W68" s="85"/>
      <c r="X68" s="5">
        <f t="shared" si="6"/>
        <v>0</v>
      </c>
      <c r="Y68" s="85"/>
      <c r="Z68" s="85"/>
      <c r="AA68" s="85"/>
      <c r="AB68" s="5">
        <f t="shared" si="7"/>
        <v>0</v>
      </c>
      <c r="AC68" s="85"/>
      <c r="AD68" s="85"/>
      <c r="AE68" s="85"/>
      <c r="AF68" s="5">
        <f t="shared" si="8"/>
        <v>0</v>
      </c>
      <c r="AG68" s="85"/>
      <c r="AH68" s="85"/>
      <c r="AI68" s="85"/>
      <c r="AJ68" s="5">
        <f t="shared" si="16"/>
        <v>0</v>
      </c>
      <c r="AK68" s="5"/>
      <c r="AL68" s="81"/>
      <c r="AM68" s="5">
        <f t="shared" si="9"/>
        <v>0</v>
      </c>
      <c r="AN68" s="5"/>
      <c r="AO68" s="5"/>
      <c r="AP68" s="5"/>
      <c r="AQ68" s="5">
        <f t="shared" si="10"/>
        <v>0</v>
      </c>
      <c r="AR68" s="81"/>
      <c r="AS68" s="5"/>
      <c r="AT68" s="5"/>
      <c r="AU68" s="5"/>
      <c r="AV68" s="5">
        <f t="shared" si="2"/>
        <v>0</v>
      </c>
      <c r="AW68" s="15"/>
      <c r="AX68" s="15"/>
    </row>
    <row r="69" spans="1:50" s="2" customFormat="1" ht="24" hidden="1" x14ac:dyDescent="0.25">
      <c r="A69" s="76">
        <v>35</v>
      </c>
      <c r="B69" s="63" t="s">
        <v>70</v>
      </c>
      <c r="C69" s="64" t="s">
        <v>71</v>
      </c>
      <c r="D69" s="65">
        <v>0</v>
      </c>
      <c r="E69" s="5"/>
      <c r="F69" s="5"/>
      <c r="G69" s="66">
        <v>37200</v>
      </c>
      <c r="H69" s="66"/>
      <c r="I69" s="66"/>
      <c r="J69" s="1">
        <f t="shared" si="3"/>
        <v>37200</v>
      </c>
      <c r="K69" s="5">
        <v>37200</v>
      </c>
      <c r="L69" s="5"/>
      <c r="M69" s="5"/>
      <c r="N69" s="5">
        <f t="shared" si="4"/>
        <v>0</v>
      </c>
      <c r="O69" s="5"/>
      <c r="P69" s="5"/>
      <c r="Q69" s="5"/>
      <c r="R69" s="5">
        <f t="shared" si="19"/>
        <v>0</v>
      </c>
      <c r="S69" s="5">
        <v>0</v>
      </c>
      <c r="T69" s="5">
        <f t="shared" si="5"/>
        <v>0</v>
      </c>
      <c r="U69" s="85"/>
      <c r="V69" s="85"/>
      <c r="W69" s="85"/>
      <c r="X69" s="5">
        <f t="shared" si="6"/>
        <v>0</v>
      </c>
      <c r="Y69" s="85"/>
      <c r="Z69" s="85"/>
      <c r="AA69" s="85"/>
      <c r="AB69" s="5">
        <f t="shared" si="7"/>
        <v>0</v>
      </c>
      <c r="AC69" s="85"/>
      <c r="AD69" s="85"/>
      <c r="AE69" s="85"/>
      <c r="AF69" s="5">
        <f t="shared" si="8"/>
        <v>0</v>
      </c>
      <c r="AG69" s="85"/>
      <c r="AH69" s="85"/>
      <c r="AI69" s="85"/>
      <c r="AJ69" s="5">
        <f t="shared" si="16"/>
        <v>0</v>
      </c>
      <c r="AK69" s="5"/>
      <c r="AL69" s="81"/>
      <c r="AM69" s="5">
        <f t="shared" si="9"/>
        <v>0</v>
      </c>
      <c r="AN69" s="5"/>
      <c r="AO69" s="5"/>
      <c r="AP69" s="5"/>
      <c r="AQ69" s="5">
        <f t="shared" si="10"/>
        <v>0</v>
      </c>
      <c r="AR69" s="81"/>
      <c r="AS69" s="5"/>
      <c r="AT69" s="5"/>
      <c r="AU69" s="5"/>
      <c r="AV69" s="5">
        <f t="shared" si="2"/>
        <v>0</v>
      </c>
      <c r="AW69" s="15"/>
      <c r="AX69" s="15"/>
    </row>
    <row r="70" spans="1:50" s="2" customFormat="1" ht="24" hidden="1" x14ac:dyDescent="0.25">
      <c r="A70" s="3">
        <v>35</v>
      </c>
      <c r="B70" s="63" t="s">
        <v>80</v>
      </c>
      <c r="C70" s="4" t="s">
        <v>152</v>
      </c>
      <c r="D70" s="1">
        <v>0</v>
      </c>
      <c r="E70" s="5"/>
      <c r="F70" s="5"/>
      <c r="G70" s="67">
        <f>F84</f>
        <v>0</v>
      </c>
      <c r="H70" s="67"/>
      <c r="I70" s="38"/>
      <c r="J70" s="1">
        <f t="shared" ref="J70" si="20">D70-E70-F70+G70</f>
        <v>0</v>
      </c>
      <c r="K70" s="5"/>
      <c r="L70" s="5"/>
      <c r="M70" s="5"/>
      <c r="N70" s="5">
        <f t="shared" ref="N70" si="21">J70-K70+L70</f>
        <v>0</v>
      </c>
      <c r="O70" s="5"/>
      <c r="P70" s="5"/>
      <c r="Q70" s="5"/>
      <c r="R70" s="5">
        <f t="shared" ref="R70" si="22">N70-O70+P70</f>
        <v>0</v>
      </c>
      <c r="S70" s="5">
        <v>0</v>
      </c>
      <c r="T70" s="5">
        <f t="shared" ref="T70" si="23">R70-S70</f>
        <v>0</v>
      </c>
      <c r="U70" s="85"/>
      <c r="V70" s="85"/>
      <c r="W70" s="85"/>
      <c r="X70" s="5">
        <f t="shared" ref="X70" si="24">T70-U70+V70+W70</f>
        <v>0</v>
      </c>
      <c r="Y70" s="85"/>
      <c r="Z70" s="85"/>
      <c r="AA70" s="85"/>
      <c r="AB70" s="5">
        <f t="shared" ref="AB70" si="25">X70-Y70-Z70+AA70</f>
        <v>0</v>
      </c>
      <c r="AC70" s="85"/>
      <c r="AD70" s="85"/>
      <c r="AE70" s="85"/>
      <c r="AF70" s="5">
        <f t="shared" ref="AF70" si="26">AB70-AC70-AD70+AE70</f>
        <v>0</v>
      </c>
      <c r="AG70" s="85"/>
      <c r="AH70" s="85"/>
      <c r="AI70" s="85"/>
      <c r="AJ70" s="5">
        <f t="shared" ref="AJ70" si="27">AF70-AG70-AH70+AI70</f>
        <v>0</v>
      </c>
      <c r="AK70" s="5">
        <v>37200</v>
      </c>
      <c r="AL70" s="81">
        <v>37198.51</v>
      </c>
      <c r="AM70" s="5">
        <f t="shared" ref="AM70" si="28">AK70-AL70</f>
        <v>1.4899999999979627</v>
      </c>
      <c r="AN70" s="5"/>
      <c r="AO70" s="5">
        <v>1.49</v>
      </c>
      <c r="AP70" s="5"/>
      <c r="AQ70" s="5">
        <f t="shared" ref="AQ70" si="29">AM70+AN70-AO70+AP70</f>
        <v>-2.0372592501871623E-12</v>
      </c>
      <c r="AR70" s="81"/>
      <c r="AS70" s="5"/>
      <c r="AT70" s="5"/>
      <c r="AU70" s="5"/>
      <c r="AV70" s="5">
        <f t="shared" si="2"/>
        <v>-2.0372592501871623E-12</v>
      </c>
      <c r="AW70" s="15"/>
      <c r="AX70" s="15"/>
    </row>
    <row r="71" spans="1:50" s="2" customFormat="1" x14ac:dyDescent="0.25">
      <c r="A71" s="3">
        <v>35</v>
      </c>
      <c r="B71" s="63" t="s">
        <v>185</v>
      </c>
      <c r="C71" s="4" t="s">
        <v>149</v>
      </c>
      <c r="D71" s="1">
        <v>0</v>
      </c>
      <c r="E71" s="5"/>
      <c r="F71" s="5"/>
      <c r="G71" s="67">
        <f>F85</f>
        <v>37200</v>
      </c>
      <c r="H71" s="67"/>
      <c r="I71" s="38"/>
      <c r="J71" s="1">
        <f t="shared" si="3"/>
        <v>37200</v>
      </c>
      <c r="K71" s="5"/>
      <c r="L71" s="5"/>
      <c r="M71" s="5"/>
      <c r="N71" s="5">
        <f t="shared" si="4"/>
        <v>37200</v>
      </c>
      <c r="O71" s="5"/>
      <c r="P71" s="5"/>
      <c r="Q71" s="5"/>
      <c r="R71" s="5">
        <f t="shared" si="19"/>
        <v>37200</v>
      </c>
      <c r="S71" s="5">
        <v>0</v>
      </c>
      <c r="T71" s="5">
        <v>0</v>
      </c>
      <c r="U71" s="85"/>
      <c r="V71" s="85"/>
      <c r="W71" s="85"/>
      <c r="X71" s="5">
        <f t="shared" si="6"/>
        <v>0</v>
      </c>
      <c r="Y71" s="85"/>
      <c r="Z71" s="85"/>
      <c r="AA71" s="85"/>
      <c r="AB71" s="5">
        <f t="shared" si="7"/>
        <v>0</v>
      </c>
      <c r="AC71" s="85"/>
      <c r="AD71" s="85"/>
      <c r="AE71" s="85"/>
      <c r="AF71" s="5">
        <f t="shared" si="8"/>
        <v>0</v>
      </c>
      <c r="AG71" s="85"/>
      <c r="AH71" s="85"/>
      <c r="AI71" s="85"/>
      <c r="AJ71" s="5">
        <f t="shared" si="16"/>
        <v>0</v>
      </c>
      <c r="AK71" s="5">
        <v>0</v>
      </c>
      <c r="AL71" s="81">
        <v>0</v>
      </c>
      <c r="AM71" s="5">
        <f t="shared" si="9"/>
        <v>0</v>
      </c>
      <c r="AN71" s="5">
        <v>56468</v>
      </c>
      <c r="AO71" s="5"/>
      <c r="AP71" s="5"/>
      <c r="AQ71" s="5">
        <f t="shared" si="10"/>
        <v>56468</v>
      </c>
      <c r="AR71" s="81"/>
      <c r="AS71" s="5"/>
      <c r="AT71" s="5"/>
      <c r="AU71" s="5"/>
      <c r="AV71" s="5">
        <f t="shared" si="2"/>
        <v>56468</v>
      </c>
      <c r="AW71" s="15"/>
      <c r="AX71" s="15"/>
    </row>
    <row r="72" spans="1:50" s="37" customFormat="1" ht="24" hidden="1" x14ac:dyDescent="0.3">
      <c r="A72" s="3">
        <v>35</v>
      </c>
      <c r="B72" s="25" t="s">
        <v>54</v>
      </c>
      <c r="C72" s="4" t="s">
        <v>52</v>
      </c>
      <c r="D72" s="1">
        <v>37200</v>
      </c>
      <c r="E72" s="5">
        <v>36944.559999999998</v>
      </c>
      <c r="F72" s="69">
        <f>D72-E72</f>
        <v>255.44000000000233</v>
      </c>
      <c r="G72" s="36"/>
      <c r="H72" s="36"/>
      <c r="I72" s="36"/>
      <c r="J72" s="1">
        <f>D72-E72-F72+G72</f>
        <v>0</v>
      </c>
      <c r="K72" s="36"/>
      <c r="L72" s="36"/>
      <c r="M72" s="36"/>
      <c r="N72" s="5">
        <f t="shared" si="4"/>
        <v>0</v>
      </c>
      <c r="O72" s="36"/>
      <c r="P72" s="36"/>
      <c r="Q72" s="36"/>
      <c r="R72" s="5">
        <f t="shared" si="19"/>
        <v>0</v>
      </c>
      <c r="S72" s="36"/>
      <c r="T72" s="5">
        <f t="shared" si="5"/>
        <v>0</v>
      </c>
      <c r="U72" s="90"/>
      <c r="V72" s="90"/>
      <c r="W72" s="90"/>
      <c r="X72" s="5">
        <f t="shared" si="6"/>
        <v>0</v>
      </c>
      <c r="Y72" s="90"/>
      <c r="Z72" s="90"/>
      <c r="AA72" s="90"/>
      <c r="AB72" s="5">
        <f t="shared" si="7"/>
        <v>0</v>
      </c>
      <c r="AC72" s="90"/>
      <c r="AD72" s="90"/>
      <c r="AE72" s="90"/>
      <c r="AF72" s="5">
        <f t="shared" si="8"/>
        <v>0</v>
      </c>
      <c r="AG72" s="90"/>
      <c r="AH72" s="90"/>
      <c r="AI72" s="90"/>
      <c r="AJ72" s="5">
        <f t="shared" si="16"/>
        <v>0</v>
      </c>
      <c r="AK72" s="5"/>
      <c r="AL72" s="111"/>
      <c r="AM72" s="5">
        <f t="shared" si="9"/>
        <v>0</v>
      </c>
      <c r="AN72" s="5"/>
      <c r="AO72" s="36"/>
      <c r="AP72" s="36"/>
      <c r="AQ72" s="5">
        <f t="shared" si="10"/>
        <v>0</v>
      </c>
      <c r="AR72" s="111"/>
      <c r="AS72" s="5"/>
      <c r="AT72" s="36"/>
      <c r="AU72" s="36"/>
      <c r="AV72" s="5">
        <f t="shared" si="2"/>
        <v>0</v>
      </c>
      <c r="AW72" s="105"/>
      <c r="AX72" s="105"/>
    </row>
    <row r="73" spans="1:50" s="37" customFormat="1" ht="19.5" hidden="1" x14ac:dyDescent="0.3">
      <c r="A73" s="3">
        <v>35</v>
      </c>
      <c r="B73" s="25" t="s">
        <v>53</v>
      </c>
      <c r="C73" s="4" t="s">
        <v>55</v>
      </c>
      <c r="D73" s="1">
        <v>37200</v>
      </c>
      <c r="E73" s="5">
        <v>37044.75</v>
      </c>
      <c r="F73" s="5">
        <v>155.25</v>
      </c>
      <c r="G73" s="36"/>
      <c r="H73" s="36"/>
      <c r="I73" s="36"/>
      <c r="J73" s="1">
        <f>D73-E73-F73+G73</f>
        <v>0</v>
      </c>
      <c r="K73" s="36"/>
      <c r="L73" s="36"/>
      <c r="M73" s="36"/>
      <c r="N73" s="5">
        <f t="shared" si="4"/>
        <v>0</v>
      </c>
      <c r="O73" s="36"/>
      <c r="P73" s="36"/>
      <c r="Q73" s="36"/>
      <c r="R73" s="5">
        <f t="shared" si="19"/>
        <v>0</v>
      </c>
      <c r="S73" s="36"/>
      <c r="T73" s="5">
        <f t="shared" si="5"/>
        <v>0</v>
      </c>
      <c r="U73" s="90"/>
      <c r="V73" s="90"/>
      <c r="W73" s="90"/>
      <c r="X73" s="5">
        <f t="shared" si="6"/>
        <v>0</v>
      </c>
      <c r="Y73" s="90"/>
      <c r="Z73" s="90"/>
      <c r="AA73" s="90"/>
      <c r="AB73" s="5">
        <f t="shared" si="7"/>
        <v>0</v>
      </c>
      <c r="AC73" s="90"/>
      <c r="AD73" s="90"/>
      <c r="AE73" s="90"/>
      <c r="AF73" s="5">
        <f t="shared" si="8"/>
        <v>0</v>
      </c>
      <c r="AG73" s="90"/>
      <c r="AH73" s="90"/>
      <c r="AI73" s="90"/>
      <c r="AJ73" s="5">
        <f t="shared" si="16"/>
        <v>0</v>
      </c>
      <c r="AK73" s="5"/>
      <c r="AL73" s="111"/>
      <c r="AM73" s="5">
        <f t="shared" si="9"/>
        <v>0</v>
      </c>
      <c r="AN73" s="5"/>
      <c r="AO73" s="36"/>
      <c r="AP73" s="36"/>
      <c r="AQ73" s="5">
        <f t="shared" si="10"/>
        <v>0</v>
      </c>
      <c r="AR73" s="111"/>
      <c r="AS73" s="5"/>
      <c r="AT73" s="36"/>
      <c r="AU73" s="36"/>
      <c r="AV73" s="5">
        <f t="shared" ref="AV73:AV93" si="30">AQ73-AR73+AS73-AT73+AU73</f>
        <v>0</v>
      </c>
      <c r="AW73" s="105"/>
      <c r="AX73" s="105"/>
    </row>
    <row r="74" spans="1:50" s="37" customFormat="1" ht="24" hidden="1" x14ac:dyDescent="0.3">
      <c r="A74" s="3">
        <v>35</v>
      </c>
      <c r="B74" s="25" t="s">
        <v>96</v>
      </c>
      <c r="C74" s="4" t="s">
        <v>97</v>
      </c>
      <c r="D74" s="1"/>
      <c r="E74" s="5"/>
      <c r="F74" s="5"/>
      <c r="G74" s="36"/>
      <c r="H74" s="36"/>
      <c r="I74" s="36"/>
      <c r="J74" s="1">
        <v>0</v>
      </c>
      <c r="K74" s="36"/>
      <c r="L74" s="5">
        <v>30000</v>
      </c>
      <c r="M74" s="5">
        <v>30000</v>
      </c>
      <c r="N74" s="5">
        <f t="shared" si="4"/>
        <v>30000</v>
      </c>
      <c r="O74" s="36"/>
      <c r="P74" s="5"/>
      <c r="Q74" s="5">
        <v>30000</v>
      </c>
      <c r="R74" s="5">
        <f t="shared" si="19"/>
        <v>30000</v>
      </c>
      <c r="S74" s="5">
        <v>29712.880000000001</v>
      </c>
      <c r="T74" s="5">
        <f t="shared" si="5"/>
        <v>287.11999999999898</v>
      </c>
      <c r="U74" s="85">
        <v>287.12</v>
      </c>
      <c r="V74" s="85"/>
      <c r="W74" s="85"/>
      <c r="X74" s="5">
        <f t="shared" si="6"/>
        <v>-1.0231815394945443E-12</v>
      </c>
      <c r="Y74" s="85"/>
      <c r="Z74" s="85"/>
      <c r="AA74" s="85"/>
      <c r="AB74" s="5">
        <f t="shared" si="7"/>
        <v>-1.0231815394945443E-12</v>
      </c>
      <c r="AC74" s="85"/>
      <c r="AD74" s="85"/>
      <c r="AE74" s="85"/>
      <c r="AF74" s="5">
        <f t="shared" si="8"/>
        <v>-1.0231815394945443E-12</v>
      </c>
      <c r="AG74" s="85"/>
      <c r="AH74" s="85"/>
      <c r="AI74" s="85"/>
      <c r="AJ74" s="5">
        <f t="shared" si="16"/>
        <v>-1.0231815394945443E-12</v>
      </c>
      <c r="AK74" s="5">
        <v>0</v>
      </c>
      <c r="AL74" s="111"/>
      <c r="AM74" s="5">
        <f t="shared" si="9"/>
        <v>0</v>
      </c>
      <c r="AN74" s="5"/>
      <c r="AO74" s="36"/>
      <c r="AP74" s="36"/>
      <c r="AQ74" s="5">
        <f t="shared" si="10"/>
        <v>0</v>
      </c>
      <c r="AR74" s="111"/>
      <c r="AS74" s="5"/>
      <c r="AT74" s="36"/>
      <c r="AU74" s="36"/>
      <c r="AV74" s="5">
        <f t="shared" si="30"/>
        <v>0</v>
      </c>
      <c r="AW74" s="105"/>
      <c r="AX74" s="105"/>
    </row>
    <row r="75" spans="1:50" s="37" customFormat="1" ht="24" x14ac:dyDescent="0.3">
      <c r="A75" s="3">
        <v>35</v>
      </c>
      <c r="B75" s="25" t="s">
        <v>186</v>
      </c>
      <c r="C75" s="4" t="s">
        <v>196</v>
      </c>
      <c r="D75" s="1"/>
      <c r="E75" s="5"/>
      <c r="F75" s="5"/>
      <c r="G75" s="36"/>
      <c r="H75" s="36"/>
      <c r="I75" s="36"/>
      <c r="J75" s="1">
        <v>0</v>
      </c>
      <c r="K75" s="36"/>
      <c r="L75" s="5">
        <v>50000</v>
      </c>
      <c r="M75" s="5">
        <v>50000</v>
      </c>
      <c r="N75" s="5">
        <f t="shared" si="4"/>
        <v>50000</v>
      </c>
      <c r="O75" s="36"/>
      <c r="P75" s="5"/>
      <c r="Q75" s="5">
        <v>50000</v>
      </c>
      <c r="R75" s="5">
        <f t="shared" si="19"/>
        <v>50000</v>
      </c>
      <c r="S75" s="5">
        <v>0</v>
      </c>
      <c r="T75" s="5">
        <f t="shared" si="5"/>
        <v>50000</v>
      </c>
      <c r="U75" s="85"/>
      <c r="V75" s="85"/>
      <c r="W75" s="85"/>
      <c r="X75" s="5">
        <f t="shared" si="6"/>
        <v>50000</v>
      </c>
      <c r="Y75" s="85"/>
      <c r="Z75" s="85"/>
      <c r="AA75" s="85"/>
      <c r="AB75" s="5">
        <f t="shared" si="7"/>
        <v>50000</v>
      </c>
      <c r="AC75" s="85"/>
      <c r="AD75" s="85"/>
      <c r="AE75" s="85"/>
      <c r="AF75" s="5">
        <f t="shared" si="8"/>
        <v>50000</v>
      </c>
      <c r="AG75" s="85"/>
      <c r="AH75" s="85"/>
      <c r="AI75" s="85"/>
      <c r="AJ75" s="5">
        <f t="shared" ref="AJ75:AJ93" si="31">AF75-AG75-AH75+AI75</f>
        <v>50000</v>
      </c>
      <c r="AK75" s="5">
        <v>50000</v>
      </c>
      <c r="AL75" s="111"/>
      <c r="AM75" s="5">
        <f t="shared" si="9"/>
        <v>50000</v>
      </c>
      <c r="AN75" s="5"/>
      <c r="AO75" s="36"/>
      <c r="AP75" s="36"/>
      <c r="AQ75" s="5">
        <f t="shared" si="10"/>
        <v>50000</v>
      </c>
      <c r="AR75" s="81">
        <v>37180</v>
      </c>
      <c r="AS75" s="5"/>
      <c r="AT75" s="5"/>
      <c r="AU75" s="36"/>
      <c r="AV75" s="5">
        <f t="shared" si="30"/>
        <v>12820</v>
      </c>
      <c r="AW75" s="15"/>
      <c r="AX75" s="105"/>
    </row>
    <row r="76" spans="1:50" s="37" customFormat="1" ht="24" hidden="1" x14ac:dyDescent="0.3">
      <c r="A76" s="3">
        <v>35</v>
      </c>
      <c r="B76" s="25" t="s">
        <v>104</v>
      </c>
      <c r="C76" s="4" t="s">
        <v>129</v>
      </c>
      <c r="D76" s="1"/>
      <c r="E76" s="5"/>
      <c r="F76" s="5"/>
      <c r="G76" s="36"/>
      <c r="H76" s="36"/>
      <c r="I76" s="36"/>
      <c r="J76" s="1"/>
      <c r="K76" s="36"/>
      <c r="L76" s="5"/>
      <c r="M76" s="5"/>
      <c r="N76" s="5"/>
      <c r="O76" s="36"/>
      <c r="P76" s="5">
        <v>24200</v>
      </c>
      <c r="Q76" s="5">
        <v>24200</v>
      </c>
      <c r="R76" s="5">
        <f t="shared" si="19"/>
        <v>24200</v>
      </c>
      <c r="S76" s="5">
        <v>18306.810000000001</v>
      </c>
      <c r="T76" s="5">
        <f t="shared" si="5"/>
        <v>5893.1899999999987</v>
      </c>
      <c r="U76" s="85"/>
      <c r="V76" s="85"/>
      <c r="W76" s="85"/>
      <c r="X76" s="5">
        <f t="shared" si="6"/>
        <v>5893.1899999999987</v>
      </c>
      <c r="Y76" s="85"/>
      <c r="Z76" s="85"/>
      <c r="AA76" s="85"/>
      <c r="AB76" s="5">
        <f t="shared" si="7"/>
        <v>5893.1899999999987</v>
      </c>
      <c r="AC76" s="85">
        <v>5893.19</v>
      </c>
      <c r="AD76" s="85"/>
      <c r="AE76" s="85"/>
      <c r="AF76" s="5">
        <f t="shared" si="8"/>
        <v>-9.0949470177292824E-13</v>
      </c>
      <c r="AG76" s="85"/>
      <c r="AH76" s="85"/>
      <c r="AI76" s="85"/>
      <c r="AJ76" s="5">
        <f t="shared" si="31"/>
        <v>-9.0949470177292824E-13</v>
      </c>
      <c r="AK76" s="5">
        <v>0</v>
      </c>
      <c r="AL76" s="111"/>
      <c r="AM76" s="5">
        <f t="shared" ref="AM76:AM93" si="32">AK76-AL76</f>
        <v>0</v>
      </c>
      <c r="AN76" s="5"/>
      <c r="AO76" s="36"/>
      <c r="AP76" s="36"/>
      <c r="AQ76" s="5">
        <f t="shared" ref="AQ76:AQ89" si="33">AM76+AN76-AO76+AP76</f>
        <v>0</v>
      </c>
      <c r="AR76" s="111"/>
      <c r="AS76" s="5"/>
      <c r="AT76" s="36"/>
      <c r="AU76" s="36"/>
      <c r="AV76" s="5">
        <f t="shared" si="30"/>
        <v>0</v>
      </c>
      <c r="AW76" s="105"/>
      <c r="AX76" s="105"/>
    </row>
    <row r="77" spans="1:50" s="37" customFormat="1" ht="24" hidden="1" x14ac:dyDescent="0.3">
      <c r="A77" s="3">
        <v>35</v>
      </c>
      <c r="B77" s="25" t="s">
        <v>94</v>
      </c>
      <c r="C77" s="4" t="s">
        <v>95</v>
      </c>
      <c r="D77" s="1"/>
      <c r="E77" s="5"/>
      <c r="F77" s="5"/>
      <c r="G77" s="36"/>
      <c r="H77" s="36"/>
      <c r="I77" s="36"/>
      <c r="J77" s="1">
        <v>0</v>
      </c>
      <c r="K77" s="36"/>
      <c r="L77" s="5">
        <v>10000</v>
      </c>
      <c r="M77" s="5">
        <v>10000</v>
      </c>
      <c r="N77" s="5">
        <f t="shared" si="4"/>
        <v>10000</v>
      </c>
      <c r="O77" s="36"/>
      <c r="P77" s="5"/>
      <c r="Q77" s="5">
        <v>10000</v>
      </c>
      <c r="R77" s="5">
        <f t="shared" si="19"/>
        <v>10000</v>
      </c>
      <c r="S77" s="5">
        <v>0</v>
      </c>
      <c r="T77" s="5">
        <f t="shared" si="5"/>
        <v>10000</v>
      </c>
      <c r="U77" s="85"/>
      <c r="V77" s="85"/>
      <c r="W77" s="85"/>
      <c r="X77" s="5">
        <f t="shared" si="6"/>
        <v>10000</v>
      </c>
      <c r="Y77" s="85"/>
      <c r="Z77" s="85"/>
      <c r="AA77" s="85"/>
      <c r="AB77" s="5">
        <f t="shared" si="7"/>
        <v>10000</v>
      </c>
      <c r="AC77" s="85">
        <f>1465.2+905.2+2082.8+1770.72</f>
        <v>6223.920000000001</v>
      </c>
      <c r="AD77" s="85"/>
      <c r="AE77" s="85"/>
      <c r="AF77" s="5">
        <f t="shared" si="8"/>
        <v>3776.079999999999</v>
      </c>
      <c r="AG77" s="85"/>
      <c r="AH77" s="85"/>
      <c r="AI77" s="85"/>
      <c r="AJ77" s="5">
        <f t="shared" si="31"/>
        <v>3776.079999999999</v>
      </c>
      <c r="AK77" s="5">
        <v>3776.08</v>
      </c>
      <c r="AL77" s="81">
        <f>8134.03-6223.92</f>
        <v>1910.1099999999997</v>
      </c>
      <c r="AM77" s="5">
        <f t="shared" si="32"/>
        <v>1865.9700000000003</v>
      </c>
      <c r="AN77" s="5"/>
      <c r="AO77" s="5">
        <v>1865.97</v>
      </c>
      <c r="AP77" s="36"/>
      <c r="AQ77" s="5">
        <f t="shared" si="33"/>
        <v>2.2737367544323206E-13</v>
      </c>
      <c r="AR77" s="81"/>
      <c r="AS77" s="5"/>
      <c r="AT77" s="5"/>
      <c r="AU77" s="36"/>
      <c r="AV77" s="5">
        <f t="shared" si="30"/>
        <v>2.2737367544323206E-13</v>
      </c>
      <c r="AW77" s="105"/>
      <c r="AX77" s="105"/>
    </row>
    <row r="78" spans="1:50" s="37" customFormat="1" ht="24" hidden="1" x14ac:dyDescent="0.3">
      <c r="A78" s="3">
        <v>35</v>
      </c>
      <c r="B78" s="25" t="s">
        <v>105</v>
      </c>
      <c r="C78" s="4" t="s">
        <v>108</v>
      </c>
      <c r="D78" s="1"/>
      <c r="E78" s="5"/>
      <c r="F78" s="5"/>
      <c r="G78" s="36"/>
      <c r="H78" s="36"/>
      <c r="I78" s="36"/>
      <c r="J78" s="1"/>
      <c r="K78" s="36"/>
      <c r="L78" s="5"/>
      <c r="M78" s="5"/>
      <c r="N78" s="5"/>
      <c r="O78" s="36"/>
      <c r="P78" s="5">
        <v>81500</v>
      </c>
      <c r="Q78" s="5">
        <f>P78</f>
        <v>81500</v>
      </c>
      <c r="R78" s="5">
        <f t="shared" si="19"/>
        <v>81500</v>
      </c>
      <c r="S78" s="5">
        <v>0</v>
      </c>
      <c r="T78" s="5">
        <f t="shared" si="5"/>
        <v>81500</v>
      </c>
      <c r="U78" s="85"/>
      <c r="V78" s="85"/>
      <c r="W78" s="85"/>
      <c r="X78" s="5">
        <f t="shared" si="6"/>
        <v>81500</v>
      </c>
      <c r="Y78" s="85"/>
      <c r="Z78" s="85">
        <v>81500</v>
      </c>
      <c r="AA78" s="85"/>
      <c r="AB78" s="5">
        <f t="shared" si="7"/>
        <v>0</v>
      </c>
      <c r="AC78" s="85"/>
      <c r="AD78" s="85"/>
      <c r="AE78" s="85"/>
      <c r="AF78" s="5">
        <f t="shared" ref="AF78:AF93" si="34">AB78-AC78-AD78+AE78</f>
        <v>0</v>
      </c>
      <c r="AG78" s="85"/>
      <c r="AH78" s="85"/>
      <c r="AI78" s="85"/>
      <c r="AJ78" s="5">
        <f t="shared" si="31"/>
        <v>0</v>
      </c>
      <c r="AK78" s="5">
        <v>0</v>
      </c>
      <c r="AL78" s="111"/>
      <c r="AM78" s="5">
        <f t="shared" si="32"/>
        <v>0</v>
      </c>
      <c r="AN78" s="5"/>
      <c r="AO78" s="36"/>
      <c r="AP78" s="36"/>
      <c r="AQ78" s="5">
        <f t="shared" si="33"/>
        <v>0</v>
      </c>
      <c r="AR78" s="111"/>
      <c r="AS78" s="5"/>
      <c r="AT78" s="36"/>
      <c r="AU78" s="36"/>
      <c r="AV78" s="5">
        <f t="shared" si="30"/>
        <v>0</v>
      </c>
      <c r="AW78" s="105"/>
      <c r="AX78" s="105"/>
    </row>
    <row r="79" spans="1:50" s="37" customFormat="1" ht="19.5" hidden="1" x14ac:dyDescent="0.3">
      <c r="A79" s="3">
        <v>35</v>
      </c>
      <c r="B79" s="25" t="s">
        <v>99</v>
      </c>
      <c r="C79" s="4" t="s">
        <v>100</v>
      </c>
      <c r="D79" s="1"/>
      <c r="E79" s="5"/>
      <c r="F79" s="5"/>
      <c r="G79" s="36"/>
      <c r="H79" s="36"/>
      <c r="I79" s="36"/>
      <c r="J79" s="1">
        <v>0</v>
      </c>
      <c r="K79" s="36"/>
      <c r="L79" s="5">
        <v>25000</v>
      </c>
      <c r="M79" s="5">
        <v>25000</v>
      </c>
      <c r="N79" s="5">
        <f t="shared" si="4"/>
        <v>25000</v>
      </c>
      <c r="O79" s="36"/>
      <c r="P79" s="5"/>
      <c r="Q79" s="5">
        <v>25000</v>
      </c>
      <c r="R79" s="5">
        <f t="shared" si="19"/>
        <v>25000</v>
      </c>
      <c r="S79" s="5">
        <v>21726.06</v>
      </c>
      <c r="T79" s="5">
        <f t="shared" si="5"/>
        <v>3273.9399999999987</v>
      </c>
      <c r="U79" s="85">
        <v>3273.94</v>
      </c>
      <c r="V79" s="85"/>
      <c r="W79" s="85"/>
      <c r="X79" s="5">
        <f t="shared" si="6"/>
        <v>-1.3642420526593924E-12</v>
      </c>
      <c r="Y79" s="85"/>
      <c r="Z79" s="85"/>
      <c r="AA79" s="85"/>
      <c r="AB79" s="5">
        <f t="shared" si="7"/>
        <v>-1.3642420526593924E-12</v>
      </c>
      <c r="AC79" s="85"/>
      <c r="AD79" s="85"/>
      <c r="AE79" s="85"/>
      <c r="AF79" s="5">
        <f t="shared" si="34"/>
        <v>-1.3642420526593924E-12</v>
      </c>
      <c r="AG79" s="85"/>
      <c r="AH79" s="85"/>
      <c r="AI79" s="85"/>
      <c r="AJ79" s="5">
        <f t="shared" si="31"/>
        <v>-1.3642420526593924E-12</v>
      </c>
      <c r="AK79" s="5">
        <v>0</v>
      </c>
      <c r="AL79" s="111"/>
      <c r="AM79" s="5">
        <f t="shared" si="32"/>
        <v>0</v>
      </c>
      <c r="AN79" s="5"/>
      <c r="AO79" s="36"/>
      <c r="AP79" s="36"/>
      <c r="AQ79" s="5">
        <f t="shared" si="33"/>
        <v>0</v>
      </c>
      <c r="AR79" s="111"/>
      <c r="AS79" s="5"/>
      <c r="AT79" s="36"/>
      <c r="AU79" s="36"/>
      <c r="AV79" s="5">
        <f t="shared" si="30"/>
        <v>0</v>
      </c>
      <c r="AW79" s="105"/>
      <c r="AX79" s="105"/>
    </row>
    <row r="80" spans="1:50" s="8" customFormat="1" hidden="1" x14ac:dyDescent="0.25">
      <c r="A80" s="60" t="s">
        <v>23</v>
      </c>
      <c r="B80" s="61" t="s">
        <v>98</v>
      </c>
      <c r="C80" s="62" t="s">
        <v>120</v>
      </c>
      <c r="D80" s="39"/>
      <c r="E80" s="5"/>
      <c r="F80" s="40"/>
      <c r="G80" s="41"/>
      <c r="H80" s="41"/>
      <c r="I80" s="78"/>
      <c r="J80" s="1">
        <v>0</v>
      </c>
      <c r="K80" s="33"/>
      <c r="L80" s="33">
        <v>15000</v>
      </c>
      <c r="M80" s="33">
        <v>15000</v>
      </c>
      <c r="N80" s="5">
        <f>J80-K80+L80</f>
        <v>15000</v>
      </c>
      <c r="O80" s="33"/>
      <c r="P80" s="33"/>
      <c r="Q80" s="33">
        <v>15000</v>
      </c>
      <c r="R80" s="5">
        <f t="shared" si="19"/>
        <v>15000</v>
      </c>
      <c r="S80" s="33">
        <v>14871.82</v>
      </c>
      <c r="T80" s="5">
        <f t="shared" si="5"/>
        <v>128.18000000000029</v>
      </c>
      <c r="U80" s="89">
        <v>128.18</v>
      </c>
      <c r="V80" s="89"/>
      <c r="W80" s="89"/>
      <c r="X80" s="5">
        <f t="shared" si="6"/>
        <v>2.8421709430404007E-13</v>
      </c>
      <c r="Y80" s="89"/>
      <c r="Z80" s="89"/>
      <c r="AA80" s="89"/>
      <c r="AB80" s="5">
        <f t="shared" si="7"/>
        <v>2.8421709430404007E-13</v>
      </c>
      <c r="AC80" s="89"/>
      <c r="AD80" s="89"/>
      <c r="AE80" s="89"/>
      <c r="AF80" s="5">
        <f t="shared" si="34"/>
        <v>2.8421709430404007E-13</v>
      </c>
      <c r="AG80" s="89"/>
      <c r="AH80" s="89"/>
      <c r="AI80" s="89"/>
      <c r="AJ80" s="5">
        <f t="shared" si="31"/>
        <v>2.8421709430404007E-13</v>
      </c>
      <c r="AK80" s="5">
        <v>0</v>
      </c>
      <c r="AL80" s="78"/>
      <c r="AM80" s="5">
        <f t="shared" si="32"/>
        <v>0</v>
      </c>
      <c r="AN80" s="5"/>
      <c r="AO80" s="33"/>
      <c r="AP80" s="33"/>
      <c r="AQ80" s="5">
        <f t="shared" si="33"/>
        <v>0</v>
      </c>
      <c r="AR80" s="78"/>
      <c r="AS80" s="5"/>
      <c r="AT80" s="33"/>
      <c r="AU80" s="33"/>
      <c r="AV80" s="5">
        <f t="shared" si="30"/>
        <v>0</v>
      </c>
      <c r="AW80" s="104"/>
      <c r="AX80" s="104"/>
    </row>
    <row r="81" spans="1:50" s="8" customFormat="1" ht="36.75" hidden="1" x14ac:dyDescent="0.25">
      <c r="A81" s="79" t="s">
        <v>23</v>
      </c>
      <c r="B81" s="80" t="s">
        <v>47</v>
      </c>
      <c r="C81" s="62" t="s">
        <v>48</v>
      </c>
      <c r="D81" s="39">
        <v>458705.25</v>
      </c>
      <c r="E81" s="5"/>
      <c r="F81" s="40"/>
      <c r="G81" s="41"/>
      <c r="H81" s="41"/>
      <c r="I81" s="78"/>
      <c r="J81" s="1">
        <f t="shared" si="3"/>
        <v>458705.25</v>
      </c>
      <c r="K81" s="33"/>
      <c r="L81" s="33"/>
      <c r="M81" s="33"/>
      <c r="N81" s="5">
        <f t="shared" si="4"/>
        <v>458705.25</v>
      </c>
      <c r="O81" s="33"/>
      <c r="P81" s="33"/>
      <c r="Q81" s="33"/>
      <c r="R81" s="5">
        <f t="shared" si="19"/>
        <v>458705.25</v>
      </c>
      <c r="S81" s="78">
        <v>431204.72</v>
      </c>
      <c r="T81" s="5">
        <f t="shared" ref="T81:T91" si="35">R81-S81</f>
        <v>27500.530000000028</v>
      </c>
      <c r="U81" s="91">
        <v>27500.53</v>
      </c>
      <c r="V81" s="91"/>
      <c r="W81" s="91"/>
      <c r="X81" s="5">
        <f t="shared" ref="X81:X93" si="36">T81-U81+V81+W81</f>
        <v>2.9103830456733704E-11</v>
      </c>
      <c r="Y81" s="91"/>
      <c r="Z81" s="91"/>
      <c r="AA81" s="91"/>
      <c r="AB81" s="5">
        <f t="shared" ref="AB81:AB93" si="37">X81-Y81-Z81+AA81</f>
        <v>2.9103830456733704E-11</v>
      </c>
      <c r="AC81" s="91"/>
      <c r="AD81" s="91"/>
      <c r="AE81" s="91"/>
      <c r="AF81" s="5">
        <f t="shared" si="34"/>
        <v>2.9103830456733704E-11</v>
      </c>
      <c r="AG81" s="91"/>
      <c r="AH81" s="91"/>
      <c r="AI81" s="91"/>
      <c r="AJ81" s="5">
        <f t="shared" si="31"/>
        <v>2.9103830456733704E-11</v>
      </c>
      <c r="AK81" s="5">
        <v>0</v>
      </c>
      <c r="AL81" s="78"/>
      <c r="AM81" s="5">
        <f t="shared" si="32"/>
        <v>0</v>
      </c>
      <c r="AN81" s="5"/>
      <c r="AO81" s="33"/>
      <c r="AP81" s="33"/>
      <c r="AQ81" s="5">
        <f t="shared" si="33"/>
        <v>0</v>
      </c>
      <c r="AR81" s="78"/>
      <c r="AS81" s="5"/>
      <c r="AT81" s="33"/>
      <c r="AU81" s="33"/>
      <c r="AV81" s="5">
        <f t="shared" si="30"/>
        <v>0</v>
      </c>
      <c r="AW81" s="104"/>
      <c r="AX81" s="104"/>
    </row>
    <row r="82" spans="1:50" s="2" customFormat="1" ht="24" x14ac:dyDescent="0.25">
      <c r="A82" s="3">
        <v>35</v>
      </c>
      <c r="B82" s="25" t="s">
        <v>187</v>
      </c>
      <c r="C82" s="4" t="s">
        <v>150</v>
      </c>
      <c r="D82" s="1">
        <v>50000</v>
      </c>
      <c r="E82" s="5"/>
      <c r="F82" s="38"/>
      <c r="G82" s="38"/>
      <c r="H82" s="38"/>
      <c r="I82" s="38"/>
      <c r="J82" s="1">
        <f t="shared" si="3"/>
        <v>50000</v>
      </c>
      <c r="K82" s="5"/>
      <c r="L82" s="5"/>
      <c r="M82" s="5"/>
      <c r="N82" s="5">
        <f t="shared" si="4"/>
        <v>50000</v>
      </c>
      <c r="O82" s="5"/>
      <c r="P82" s="5"/>
      <c r="Q82" s="5"/>
      <c r="R82" s="5">
        <f t="shared" si="19"/>
        <v>50000</v>
      </c>
      <c r="S82" s="5">
        <v>0</v>
      </c>
      <c r="T82" s="5">
        <f t="shared" si="35"/>
        <v>50000</v>
      </c>
      <c r="U82" s="85"/>
      <c r="V82" s="85"/>
      <c r="W82" s="85"/>
      <c r="X82" s="5">
        <f t="shared" si="36"/>
        <v>50000</v>
      </c>
      <c r="Y82" s="85"/>
      <c r="Z82" s="85"/>
      <c r="AA82" s="85"/>
      <c r="AB82" s="5">
        <f t="shared" si="37"/>
        <v>50000</v>
      </c>
      <c r="AC82" s="85"/>
      <c r="AD82" s="85"/>
      <c r="AE82" s="85"/>
      <c r="AF82" s="5">
        <f t="shared" si="34"/>
        <v>50000</v>
      </c>
      <c r="AG82" s="85"/>
      <c r="AH82" s="85"/>
      <c r="AI82" s="85"/>
      <c r="AJ82" s="5">
        <f t="shared" si="31"/>
        <v>50000</v>
      </c>
      <c r="AK82" s="5">
        <v>50000</v>
      </c>
      <c r="AL82" s="81"/>
      <c r="AM82" s="5">
        <f t="shared" si="32"/>
        <v>50000</v>
      </c>
      <c r="AN82" s="5">
        <v>100000</v>
      </c>
      <c r="AO82" s="5"/>
      <c r="AP82" s="5"/>
      <c r="AQ82" s="5">
        <f t="shared" si="33"/>
        <v>150000</v>
      </c>
      <c r="AR82" s="81"/>
      <c r="AS82" s="5"/>
      <c r="AT82" s="5"/>
      <c r="AU82" s="5"/>
      <c r="AV82" s="5">
        <f t="shared" si="30"/>
        <v>150000</v>
      </c>
      <c r="AW82" s="15"/>
      <c r="AX82" s="15"/>
    </row>
    <row r="83" spans="1:50" s="2" customFormat="1" ht="24" hidden="1" x14ac:dyDescent="0.25">
      <c r="A83" s="3">
        <v>35</v>
      </c>
      <c r="B83" s="25" t="s">
        <v>79</v>
      </c>
      <c r="C83" s="4" t="s">
        <v>73</v>
      </c>
      <c r="D83" s="1">
        <v>0</v>
      </c>
      <c r="E83" s="5"/>
      <c r="F83" s="38"/>
      <c r="G83" s="38">
        <v>150000</v>
      </c>
      <c r="H83" s="38"/>
      <c r="I83" s="38"/>
      <c r="J83" s="1">
        <f t="shared" si="3"/>
        <v>150000</v>
      </c>
      <c r="K83" s="5"/>
      <c r="L83" s="5"/>
      <c r="M83" s="5"/>
      <c r="N83" s="5">
        <f t="shared" si="4"/>
        <v>150000</v>
      </c>
      <c r="O83" s="5"/>
      <c r="P83" s="5"/>
      <c r="Q83" s="5"/>
      <c r="R83" s="5">
        <f t="shared" si="19"/>
        <v>150000</v>
      </c>
      <c r="S83" s="5">
        <v>16972.599999999999</v>
      </c>
      <c r="T83" s="5">
        <f t="shared" si="35"/>
        <v>133027.4</v>
      </c>
      <c r="U83" s="85"/>
      <c r="V83" s="85"/>
      <c r="W83" s="85"/>
      <c r="X83" s="5">
        <f t="shared" si="36"/>
        <v>133027.4</v>
      </c>
      <c r="Y83" s="85"/>
      <c r="Z83" s="85"/>
      <c r="AA83" s="85"/>
      <c r="AB83" s="5">
        <f t="shared" si="37"/>
        <v>133027.4</v>
      </c>
      <c r="AC83" s="85">
        <f>109757.99+21527.43</f>
        <v>131285.42000000001</v>
      </c>
      <c r="AD83" s="85"/>
      <c r="AE83" s="85"/>
      <c r="AF83" s="5">
        <f t="shared" si="34"/>
        <v>1741.9799999999814</v>
      </c>
      <c r="AG83" s="85"/>
      <c r="AH83" s="85"/>
      <c r="AI83" s="85"/>
      <c r="AJ83" s="5">
        <f t="shared" si="31"/>
        <v>1741.9799999999814</v>
      </c>
      <c r="AK83" s="5">
        <v>1741.98</v>
      </c>
      <c r="AL83" s="81"/>
      <c r="AM83" s="5">
        <f t="shared" si="32"/>
        <v>1741.98</v>
      </c>
      <c r="AN83" s="5"/>
      <c r="AO83" s="5">
        <v>1741.98</v>
      </c>
      <c r="AP83" s="5"/>
      <c r="AQ83" s="5">
        <f t="shared" si="33"/>
        <v>0</v>
      </c>
      <c r="AR83" s="81"/>
      <c r="AS83" s="5"/>
      <c r="AT83" s="5"/>
      <c r="AU83" s="5"/>
      <c r="AV83" s="5">
        <f t="shared" si="30"/>
        <v>0</v>
      </c>
      <c r="AW83" s="15"/>
      <c r="AX83" s="15"/>
    </row>
    <row r="84" spans="1:50" s="2" customFormat="1" ht="24" hidden="1" x14ac:dyDescent="0.25">
      <c r="A84" s="3">
        <v>35</v>
      </c>
      <c r="B84" s="27" t="s">
        <v>93</v>
      </c>
      <c r="C84" s="4" t="s">
        <v>103</v>
      </c>
      <c r="D84" s="1"/>
      <c r="E84" s="5"/>
      <c r="F84" s="5"/>
      <c r="G84" s="5"/>
      <c r="H84" s="5"/>
      <c r="I84" s="5"/>
      <c r="J84" s="1">
        <v>0</v>
      </c>
      <c r="K84" s="5"/>
      <c r="L84" s="5">
        <v>24200</v>
      </c>
      <c r="M84" s="5">
        <v>24200</v>
      </c>
      <c r="N84" s="5">
        <f>J84-K84+L84</f>
        <v>24200</v>
      </c>
      <c r="O84" s="5">
        <v>24200</v>
      </c>
      <c r="P84" s="5"/>
      <c r="Q84" s="5"/>
      <c r="R84" s="5">
        <f t="shared" si="19"/>
        <v>0</v>
      </c>
      <c r="S84" s="5">
        <v>0</v>
      </c>
      <c r="T84" s="5">
        <f t="shared" si="35"/>
        <v>0</v>
      </c>
      <c r="U84" s="85"/>
      <c r="V84" s="85"/>
      <c r="W84" s="85"/>
      <c r="X84" s="5">
        <f t="shared" si="36"/>
        <v>0</v>
      </c>
      <c r="Y84" s="85"/>
      <c r="Z84" s="85"/>
      <c r="AA84" s="85"/>
      <c r="AB84" s="5">
        <f t="shared" si="37"/>
        <v>0</v>
      </c>
      <c r="AC84" s="85"/>
      <c r="AD84" s="85"/>
      <c r="AE84" s="85"/>
      <c r="AF84" s="5">
        <f t="shared" si="34"/>
        <v>0</v>
      </c>
      <c r="AG84" s="85"/>
      <c r="AH84" s="85"/>
      <c r="AI84" s="85"/>
      <c r="AJ84" s="5">
        <f t="shared" si="31"/>
        <v>0</v>
      </c>
      <c r="AK84" s="5">
        <v>0</v>
      </c>
      <c r="AL84" s="81"/>
      <c r="AM84" s="5">
        <f t="shared" si="32"/>
        <v>0</v>
      </c>
      <c r="AN84" s="5"/>
      <c r="AO84" s="5"/>
      <c r="AP84" s="5"/>
      <c r="AQ84" s="5">
        <f t="shared" si="33"/>
        <v>0</v>
      </c>
      <c r="AR84" s="81"/>
      <c r="AS84" s="5"/>
      <c r="AT84" s="5"/>
      <c r="AU84" s="5"/>
      <c r="AV84" s="5">
        <f t="shared" si="30"/>
        <v>0</v>
      </c>
      <c r="AW84" s="15"/>
      <c r="AX84" s="15"/>
    </row>
    <row r="85" spans="1:50" s="2" customFormat="1" ht="24" hidden="1" x14ac:dyDescent="0.25">
      <c r="A85" s="3">
        <v>35</v>
      </c>
      <c r="B85" s="25" t="s">
        <v>50</v>
      </c>
      <c r="C85" s="4" t="s">
        <v>64</v>
      </c>
      <c r="D85" s="1">
        <v>37200</v>
      </c>
      <c r="E85" s="5"/>
      <c r="F85" s="67">
        <v>37200</v>
      </c>
      <c r="G85" s="5"/>
      <c r="H85" s="5"/>
      <c r="I85" s="38"/>
      <c r="J85" s="1">
        <f t="shared" si="3"/>
        <v>0</v>
      </c>
      <c r="K85" s="5"/>
      <c r="L85" s="5"/>
      <c r="M85" s="5"/>
      <c r="N85" s="5">
        <f t="shared" ref="N85:N89" si="38">J85-K85+L85</f>
        <v>0</v>
      </c>
      <c r="O85" s="5"/>
      <c r="P85" s="5"/>
      <c r="Q85" s="5"/>
      <c r="R85" s="5">
        <f t="shared" si="19"/>
        <v>0</v>
      </c>
      <c r="S85" s="5"/>
      <c r="T85" s="5">
        <f t="shared" si="35"/>
        <v>0</v>
      </c>
      <c r="U85" s="85"/>
      <c r="V85" s="85"/>
      <c r="W85" s="85"/>
      <c r="X85" s="5">
        <f t="shared" si="36"/>
        <v>0</v>
      </c>
      <c r="Y85" s="85"/>
      <c r="Z85" s="85"/>
      <c r="AA85" s="85"/>
      <c r="AB85" s="5">
        <f t="shared" si="37"/>
        <v>0</v>
      </c>
      <c r="AC85" s="85"/>
      <c r="AD85" s="85"/>
      <c r="AE85" s="85"/>
      <c r="AF85" s="5">
        <f t="shared" si="34"/>
        <v>0</v>
      </c>
      <c r="AG85" s="85"/>
      <c r="AH85" s="85"/>
      <c r="AI85" s="85"/>
      <c r="AJ85" s="5">
        <f t="shared" si="31"/>
        <v>0</v>
      </c>
      <c r="AK85" s="5"/>
      <c r="AL85" s="81"/>
      <c r="AM85" s="5">
        <f t="shared" si="32"/>
        <v>0</v>
      </c>
      <c r="AN85" s="5"/>
      <c r="AO85" s="5"/>
      <c r="AP85" s="5"/>
      <c r="AQ85" s="5">
        <f t="shared" si="33"/>
        <v>0</v>
      </c>
      <c r="AR85" s="81"/>
      <c r="AS85" s="5"/>
      <c r="AT85" s="5"/>
      <c r="AU85" s="5"/>
      <c r="AV85" s="5">
        <f t="shared" si="30"/>
        <v>0</v>
      </c>
      <c r="AW85" s="15"/>
      <c r="AX85" s="15"/>
    </row>
    <row r="86" spans="1:50" s="2" customFormat="1" ht="24" hidden="1" x14ac:dyDescent="0.25">
      <c r="A86" s="3">
        <v>35</v>
      </c>
      <c r="B86" s="25" t="s">
        <v>38</v>
      </c>
      <c r="C86" s="4" t="s">
        <v>74</v>
      </c>
      <c r="D86" s="1">
        <v>155562.85</v>
      </c>
      <c r="E86" s="5"/>
      <c r="F86" s="38">
        <f>D86</f>
        <v>155562.85</v>
      </c>
      <c r="G86" s="5"/>
      <c r="H86" s="5"/>
      <c r="I86" s="38"/>
      <c r="J86" s="1">
        <f t="shared" si="3"/>
        <v>0</v>
      </c>
      <c r="K86" s="5"/>
      <c r="L86" s="5"/>
      <c r="M86" s="5"/>
      <c r="N86" s="5">
        <f t="shared" si="38"/>
        <v>0</v>
      </c>
      <c r="O86" s="5"/>
      <c r="P86" s="5"/>
      <c r="Q86" s="5"/>
      <c r="R86" s="5">
        <f t="shared" si="19"/>
        <v>0</v>
      </c>
      <c r="S86" s="5"/>
      <c r="T86" s="5">
        <f t="shared" si="35"/>
        <v>0</v>
      </c>
      <c r="U86" s="85"/>
      <c r="V86" s="85"/>
      <c r="W86" s="85"/>
      <c r="X86" s="5">
        <f t="shared" si="36"/>
        <v>0</v>
      </c>
      <c r="Y86" s="85"/>
      <c r="Z86" s="85"/>
      <c r="AA86" s="85"/>
      <c r="AB86" s="5">
        <f t="shared" si="37"/>
        <v>0</v>
      </c>
      <c r="AC86" s="85"/>
      <c r="AD86" s="85"/>
      <c r="AE86" s="85"/>
      <c r="AF86" s="5">
        <f t="shared" si="34"/>
        <v>0</v>
      </c>
      <c r="AG86" s="85"/>
      <c r="AH86" s="85"/>
      <c r="AI86" s="85"/>
      <c r="AJ86" s="5">
        <f t="shared" si="31"/>
        <v>0</v>
      </c>
      <c r="AK86" s="5"/>
      <c r="AL86" s="81"/>
      <c r="AM86" s="5">
        <f t="shared" si="32"/>
        <v>0</v>
      </c>
      <c r="AN86" s="5"/>
      <c r="AO86" s="5"/>
      <c r="AP86" s="5"/>
      <c r="AQ86" s="5">
        <f t="shared" si="33"/>
        <v>0</v>
      </c>
      <c r="AR86" s="81"/>
      <c r="AS86" s="5"/>
      <c r="AT86" s="5"/>
      <c r="AU86" s="5"/>
      <c r="AV86" s="5">
        <f t="shared" si="30"/>
        <v>0</v>
      </c>
      <c r="AW86" s="15"/>
      <c r="AX86" s="15"/>
    </row>
    <row r="87" spans="1:50" s="23" customFormat="1" ht="19.5" x14ac:dyDescent="0.3">
      <c r="A87" s="24">
        <v>40</v>
      </c>
      <c r="B87" s="18"/>
      <c r="C87" s="19" t="s">
        <v>24</v>
      </c>
      <c r="D87" s="20"/>
      <c r="E87" s="5"/>
      <c r="F87" s="42"/>
      <c r="G87" s="5"/>
      <c r="H87" s="5"/>
      <c r="I87" s="42"/>
      <c r="J87" s="1"/>
      <c r="K87" s="21"/>
      <c r="L87" s="21"/>
      <c r="M87" s="21"/>
      <c r="N87" s="5">
        <f t="shared" si="38"/>
        <v>0</v>
      </c>
      <c r="O87" s="21"/>
      <c r="P87" s="21"/>
      <c r="Q87" s="21"/>
      <c r="R87" s="5">
        <f t="shared" si="19"/>
        <v>0</v>
      </c>
      <c r="S87" s="21"/>
      <c r="T87" s="5"/>
      <c r="U87" s="86"/>
      <c r="V87" s="86"/>
      <c r="W87" s="86"/>
      <c r="X87" s="5"/>
      <c r="Y87" s="86"/>
      <c r="Z87" s="86"/>
      <c r="AA87" s="86"/>
      <c r="AB87" s="5"/>
      <c r="AC87" s="86"/>
      <c r="AD87" s="86"/>
      <c r="AE87" s="86"/>
      <c r="AF87" s="5"/>
      <c r="AG87" s="86"/>
      <c r="AH87" s="86"/>
      <c r="AI87" s="86"/>
      <c r="AJ87" s="5"/>
      <c r="AK87" s="5"/>
      <c r="AL87" s="110"/>
      <c r="AM87" s="5"/>
      <c r="AN87" s="5"/>
      <c r="AO87" s="21"/>
      <c r="AP87" s="21"/>
      <c r="AQ87" s="5"/>
      <c r="AR87" s="110"/>
      <c r="AS87" s="5"/>
      <c r="AT87" s="21"/>
      <c r="AU87" s="21"/>
      <c r="AV87" s="5"/>
      <c r="AW87" s="99"/>
      <c r="AX87" s="99"/>
    </row>
    <row r="88" spans="1:50" s="44" customFormat="1" ht="19.5" customHeight="1" x14ac:dyDescent="0.3">
      <c r="A88" s="24">
        <v>45</v>
      </c>
      <c r="B88" s="18"/>
      <c r="C88" s="19" t="s">
        <v>25</v>
      </c>
      <c r="D88" s="1"/>
      <c r="E88" s="5"/>
      <c r="F88" s="43"/>
      <c r="G88" s="5"/>
      <c r="H88" s="5"/>
      <c r="I88" s="43"/>
      <c r="J88" s="1"/>
      <c r="K88" s="43"/>
      <c r="L88" s="43"/>
      <c r="M88" s="43"/>
      <c r="N88" s="5"/>
      <c r="O88" s="43"/>
      <c r="P88" s="43"/>
      <c r="Q88" s="43"/>
      <c r="R88" s="5"/>
      <c r="S88" s="43"/>
      <c r="T88" s="5"/>
      <c r="U88" s="92"/>
      <c r="V88" s="92"/>
      <c r="W88" s="92"/>
      <c r="X88" s="5"/>
      <c r="Y88" s="92"/>
      <c r="Z88" s="92"/>
      <c r="AA88" s="92"/>
      <c r="AB88" s="5"/>
      <c r="AC88" s="92"/>
      <c r="AD88" s="92"/>
      <c r="AE88" s="92"/>
      <c r="AF88" s="5"/>
      <c r="AG88" s="92"/>
      <c r="AH88" s="92"/>
      <c r="AI88" s="92"/>
      <c r="AJ88" s="5"/>
      <c r="AK88" s="5"/>
      <c r="AL88" s="111"/>
      <c r="AM88" s="5"/>
      <c r="AN88" s="5"/>
      <c r="AO88" s="43"/>
      <c r="AP88" s="43"/>
      <c r="AQ88" s="5"/>
      <c r="AR88" s="111"/>
      <c r="AS88" s="5"/>
      <c r="AT88" s="43"/>
      <c r="AU88" s="43"/>
      <c r="AV88" s="5"/>
      <c r="AW88" s="106"/>
      <c r="AX88" s="106"/>
    </row>
    <row r="89" spans="1:50" s="44" customFormat="1" ht="29.25" customHeight="1" x14ac:dyDescent="0.3">
      <c r="A89" s="3">
        <v>45</v>
      </c>
      <c r="B89" s="25" t="s">
        <v>188</v>
      </c>
      <c r="C89" s="4" t="s">
        <v>122</v>
      </c>
      <c r="D89" s="1"/>
      <c r="E89" s="5"/>
      <c r="F89" s="43"/>
      <c r="G89" s="5"/>
      <c r="H89" s="5"/>
      <c r="I89" s="43"/>
      <c r="J89" s="1">
        <v>0</v>
      </c>
      <c r="K89" s="43"/>
      <c r="L89" s="5">
        <v>37200</v>
      </c>
      <c r="M89" s="5">
        <v>37200</v>
      </c>
      <c r="N89" s="5">
        <f t="shared" si="38"/>
        <v>37200</v>
      </c>
      <c r="O89" s="43"/>
      <c r="P89" s="5"/>
      <c r="Q89" s="5">
        <v>37200</v>
      </c>
      <c r="R89" s="5">
        <f>N89-O89+P89</f>
        <v>37200</v>
      </c>
      <c r="S89" s="5">
        <v>0</v>
      </c>
      <c r="T89" s="5">
        <f t="shared" si="35"/>
        <v>37200</v>
      </c>
      <c r="U89" s="85"/>
      <c r="V89" s="85"/>
      <c r="W89" s="85"/>
      <c r="X89" s="5">
        <f t="shared" si="36"/>
        <v>37200</v>
      </c>
      <c r="Y89" s="85"/>
      <c r="Z89" s="85"/>
      <c r="AA89" s="85"/>
      <c r="AB89" s="5">
        <f t="shared" si="37"/>
        <v>37200</v>
      </c>
      <c r="AC89" s="85"/>
      <c r="AD89" s="85"/>
      <c r="AE89" s="85"/>
      <c r="AF89" s="5">
        <f t="shared" si="34"/>
        <v>37200</v>
      </c>
      <c r="AG89" s="85"/>
      <c r="AH89" s="85"/>
      <c r="AI89" s="85"/>
      <c r="AJ89" s="5">
        <f t="shared" si="31"/>
        <v>37200</v>
      </c>
      <c r="AK89" s="5">
        <v>37200</v>
      </c>
      <c r="AL89" s="111"/>
      <c r="AM89" s="5">
        <f t="shared" si="32"/>
        <v>37200</v>
      </c>
      <c r="AN89" s="5"/>
      <c r="AO89" s="43"/>
      <c r="AP89" s="43"/>
      <c r="AQ89" s="5">
        <f t="shared" si="33"/>
        <v>37200</v>
      </c>
      <c r="AR89" s="111"/>
      <c r="AS89" s="5"/>
      <c r="AT89" s="124">
        <v>37200</v>
      </c>
      <c r="AU89" s="43"/>
      <c r="AV89" s="5">
        <f t="shared" si="30"/>
        <v>0</v>
      </c>
      <c r="AW89" s="15"/>
      <c r="AX89" s="106"/>
    </row>
    <row r="90" spans="1:50" s="2" customFormat="1" hidden="1" x14ac:dyDescent="0.25">
      <c r="A90" s="3">
        <v>45</v>
      </c>
      <c r="B90" s="27" t="s">
        <v>30</v>
      </c>
      <c r="C90" s="4" t="s">
        <v>31</v>
      </c>
      <c r="D90" s="1">
        <v>10000</v>
      </c>
      <c r="E90" s="5"/>
      <c r="F90" s="5">
        <v>10000</v>
      </c>
      <c r="G90" s="5"/>
      <c r="H90" s="5"/>
      <c r="I90" s="5"/>
      <c r="J90" s="1">
        <f t="shared" si="3"/>
        <v>0</v>
      </c>
      <c r="K90" s="5"/>
      <c r="L90" s="5"/>
      <c r="M90" s="5"/>
      <c r="N90" s="5">
        <f t="shared" si="4"/>
        <v>0</v>
      </c>
      <c r="O90" s="5"/>
      <c r="P90" s="5"/>
      <c r="Q90" s="5"/>
      <c r="R90" s="5">
        <f>N90-O90+P90</f>
        <v>0</v>
      </c>
      <c r="S90" s="5"/>
      <c r="T90" s="5">
        <f t="shared" si="35"/>
        <v>0</v>
      </c>
      <c r="U90" s="85"/>
      <c r="V90" s="85"/>
      <c r="W90" s="85"/>
      <c r="X90" s="5">
        <f t="shared" si="36"/>
        <v>0</v>
      </c>
      <c r="Y90" s="85"/>
      <c r="Z90" s="85"/>
      <c r="AA90" s="85"/>
      <c r="AB90" s="5">
        <f t="shared" si="37"/>
        <v>0</v>
      </c>
      <c r="AC90" s="85"/>
      <c r="AD90" s="85"/>
      <c r="AE90" s="85"/>
      <c r="AF90" s="5">
        <f t="shared" si="34"/>
        <v>0</v>
      </c>
      <c r="AG90" s="85"/>
      <c r="AH90" s="85"/>
      <c r="AI90" s="85"/>
      <c r="AJ90" s="5">
        <f t="shared" si="31"/>
        <v>0</v>
      </c>
      <c r="AK90" s="5"/>
      <c r="AL90" s="81"/>
      <c r="AM90" s="5">
        <f t="shared" si="32"/>
        <v>0</v>
      </c>
      <c r="AN90" s="5"/>
      <c r="AO90" s="5"/>
      <c r="AP90" s="5"/>
      <c r="AQ90" s="5">
        <f t="shared" ref="AQ90:AQ91" si="39">AM90-AO90+AP90</f>
        <v>0</v>
      </c>
      <c r="AR90" s="81"/>
      <c r="AS90" s="5"/>
      <c r="AT90" s="5"/>
      <c r="AU90" s="5"/>
      <c r="AV90" s="5">
        <f t="shared" si="30"/>
        <v>0</v>
      </c>
      <c r="AW90" s="15"/>
      <c r="AX90" s="15"/>
    </row>
    <row r="91" spans="1:50" s="2" customFormat="1" ht="24" hidden="1" x14ac:dyDescent="0.25">
      <c r="A91" s="3">
        <v>45</v>
      </c>
      <c r="B91" s="27" t="s">
        <v>9</v>
      </c>
      <c r="C91" s="4" t="s">
        <v>45</v>
      </c>
      <c r="D91" s="1">
        <v>100</v>
      </c>
      <c r="E91" s="5"/>
      <c r="F91" s="5"/>
      <c r="G91" s="5"/>
      <c r="H91" s="5"/>
      <c r="I91" s="5"/>
      <c r="J91" s="1">
        <f t="shared" si="3"/>
        <v>100</v>
      </c>
      <c r="K91" s="5"/>
      <c r="L91" s="5"/>
      <c r="M91" s="5"/>
      <c r="N91" s="5">
        <f t="shared" si="4"/>
        <v>100</v>
      </c>
      <c r="O91" s="5"/>
      <c r="P91" s="5"/>
      <c r="Q91" s="5"/>
      <c r="R91" s="5">
        <f>N91-O91+P91</f>
        <v>100</v>
      </c>
      <c r="S91" s="5">
        <v>0</v>
      </c>
      <c r="T91" s="5">
        <f t="shared" si="35"/>
        <v>100</v>
      </c>
      <c r="U91" s="85"/>
      <c r="V91" s="85"/>
      <c r="W91" s="85"/>
      <c r="X91" s="5">
        <f t="shared" si="36"/>
        <v>100</v>
      </c>
      <c r="Y91" s="85"/>
      <c r="Z91" s="85">
        <v>100</v>
      </c>
      <c r="AA91" s="85"/>
      <c r="AB91" s="5">
        <f t="shared" si="37"/>
        <v>0</v>
      </c>
      <c r="AC91" s="85"/>
      <c r="AD91" s="85"/>
      <c r="AE91" s="85"/>
      <c r="AF91" s="5">
        <f t="shared" si="34"/>
        <v>0</v>
      </c>
      <c r="AG91" s="85"/>
      <c r="AH91" s="85"/>
      <c r="AI91" s="85"/>
      <c r="AJ91" s="5">
        <f t="shared" si="31"/>
        <v>0</v>
      </c>
      <c r="AK91" s="5">
        <v>0</v>
      </c>
      <c r="AL91" s="81"/>
      <c r="AM91" s="5">
        <f t="shared" si="32"/>
        <v>0</v>
      </c>
      <c r="AN91" s="5"/>
      <c r="AO91" s="5"/>
      <c r="AP91" s="5"/>
      <c r="AQ91" s="5">
        <f t="shared" si="39"/>
        <v>0</v>
      </c>
      <c r="AR91" s="81"/>
      <c r="AS91" s="5"/>
      <c r="AT91" s="5"/>
      <c r="AU91" s="5"/>
      <c r="AV91" s="5">
        <f t="shared" si="30"/>
        <v>0</v>
      </c>
      <c r="AW91" s="15"/>
      <c r="AX91" s="15"/>
    </row>
    <row r="92" spans="1:50" s="2" customFormat="1" ht="19.5" hidden="1" x14ac:dyDescent="0.3">
      <c r="A92" s="24">
        <v>70</v>
      </c>
      <c r="B92" s="27"/>
      <c r="C92" s="4"/>
      <c r="D92" s="1"/>
      <c r="E92" s="5"/>
      <c r="F92" s="5"/>
      <c r="G92" s="5"/>
      <c r="H92" s="5"/>
      <c r="I92" s="5"/>
      <c r="J92" s="1"/>
      <c r="K92" s="5"/>
      <c r="L92" s="5"/>
      <c r="M92" s="5"/>
      <c r="N92" s="5"/>
      <c r="O92" s="5"/>
      <c r="P92" s="5"/>
      <c r="Q92" s="5"/>
      <c r="R92" s="5"/>
      <c r="S92" s="5"/>
      <c r="T92" s="5"/>
      <c r="U92" s="85"/>
      <c r="V92" s="85"/>
      <c r="W92" s="85"/>
      <c r="X92" s="5"/>
      <c r="Y92" s="85"/>
      <c r="Z92" s="85"/>
      <c r="AA92" s="85"/>
      <c r="AB92" s="5"/>
      <c r="AC92" s="85"/>
      <c r="AD92" s="85"/>
      <c r="AE92" s="85"/>
      <c r="AF92" s="5"/>
      <c r="AG92" s="85"/>
      <c r="AH92" s="85"/>
      <c r="AI92" s="85"/>
      <c r="AJ92" s="5"/>
      <c r="AK92" s="5"/>
      <c r="AL92" s="81"/>
      <c r="AM92" s="5"/>
      <c r="AN92" s="5"/>
      <c r="AO92" s="5"/>
      <c r="AP92" s="5"/>
      <c r="AQ92" s="5"/>
      <c r="AR92" s="81"/>
      <c r="AS92" s="5"/>
      <c r="AT92" s="5"/>
      <c r="AU92" s="5"/>
      <c r="AV92" s="5">
        <f t="shared" si="30"/>
        <v>0</v>
      </c>
      <c r="AW92" s="15"/>
      <c r="AX92" s="15"/>
    </row>
    <row r="93" spans="1:50" s="7" customFormat="1" ht="24" x14ac:dyDescent="0.25">
      <c r="A93" s="30">
        <v>70</v>
      </c>
      <c r="B93" s="25" t="s">
        <v>189</v>
      </c>
      <c r="C93" s="4" t="s">
        <v>124</v>
      </c>
      <c r="D93" s="1">
        <v>1000</v>
      </c>
      <c r="E93" s="31"/>
      <c r="F93" s="31"/>
      <c r="G93" s="31"/>
      <c r="H93" s="31"/>
      <c r="I93" s="31"/>
      <c r="J93" s="1">
        <f t="shared" ref="J93" si="40">D93-E93-F93+G93</f>
        <v>1000</v>
      </c>
      <c r="K93" s="31"/>
      <c r="L93" s="31"/>
      <c r="M93" s="31"/>
      <c r="N93" s="5">
        <f t="shared" ref="N93" si="41">J93-K93+L93</f>
        <v>1000</v>
      </c>
      <c r="O93" s="31"/>
      <c r="P93" s="31"/>
      <c r="Q93" s="31"/>
      <c r="R93" s="5">
        <f t="shared" ref="R93" si="42">N93-O93+P93</f>
        <v>1000</v>
      </c>
      <c r="S93" s="31">
        <v>0</v>
      </c>
      <c r="T93" s="5"/>
      <c r="U93" s="88"/>
      <c r="V93" s="88"/>
      <c r="W93" s="88"/>
      <c r="X93" s="5">
        <f t="shared" si="36"/>
        <v>0</v>
      </c>
      <c r="Y93" s="88"/>
      <c r="Z93" s="88"/>
      <c r="AA93" s="88"/>
      <c r="AB93" s="5">
        <f t="shared" si="37"/>
        <v>0</v>
      </c>
      <c r="AC93" s="88"/>
      <c r="AD93" s="88"/>
      <c r="AE93" s="88"/>
      <c r="AF93" s="5">
        <f t="shared" si="34"/>
        <v>0</v>
      </c>
      <c r="AG93" s="88"/>
      <c r="AH93" s="88"/>
      <c r="AI93" s="88"/>
      <c r="AJ93" s="5">
        <f t="shared" si="31"/>
        <v>0</v>
      </c>
      <c r="AK93" s="5"/>
      <c r="AL93" s="81"/>
      <c r="AM93" s="5">
        <f t="shared" si="32"/>
        <v>0</v>
      </c>
      <c r="AN93" s="5"/>
      <c r="AO93" s="31"/>
      <c r="AP93" s="31">
        <v>1000</v>
      </c>
      <c r="AQ93" s="5">
        <f t="shared" ref="AQ93" si="43">AM93+AN93-AO93+AP93</f>
        <v>1000</v>
      </c>
      <c r="AR93" s="81"/>
      <c r="AS93" s="5"/>
      <c r="AT93" s="31">
        <v>1000</v>
      </c>
      <c r="AU93" s="31"/>
      <c r="AV93" s="5">
        <f t="shared" si="30"/>
        <v>0</v>
      </c>
      <c r="AW93" s="103"/>
      <c r="AX93" s="103"/>
    </row>
    <row r="94" spans="1:50" s="50" customFormat="1" ht="19.5" x14ac:dyDescent="0.3">
      <c r="A94" s="45"/>
      <c r="B94" s="46"/>
      <c r="C94" s="47" t="s">
        <v>26</v>
      </c>
      <c r="D94" s="48">
        <f>SUM(D5:D91)</f>
        <v>2790387.3400000003</v>
      </c>
      <c r="E94" s="49">
        <f>SUM(E5:E91)</f>
        <v>535703.24</v>
      </c>
      <c r="F94" s="49">
        <f>SUM(F5:F91)</f>
        <v>283009.56</v>
      </c>
      <c r="G94" s="49">
        <f>SUM(G5:G91)</f>
        <v>283009.56</v>
      </c>
      <c r="H94" s="49"/>
      <c r="I94" s="49">
        <f>SUM(I5:I91)</f>
        <v>834270</v>
      </c>
      <c r="J94" s="48">
        <f>SUM(J5:J91)</f>
        <v>3088954.1</v>
      </c>
      <c r="K94" s="48">
        <f>SUM(K5:K91)</f>
        <v>471400</v>
      </c>
      <c r="L94" s="48">
        <f>SUM(L5:L91)</f>
        <v>545800</v>
      </c>
      <c r="M94" s="48">
        <f>SUM(M5:M91)</f>
        <v>836580</v>
      </c>
      <c r="N94" s="48">
        <f>SUM(N5:N91)</f>
        <v>3163354.1</v>
      </c>
      <c r="O94" s="48">
        <f>SUM(O5:O91)</f>
        <v>188400</v>
      </c>
      <c r="P94" s="48">
        <f>SUM(P5:P91)</f>
        <v>188400</v>
      </c>
      <c r="Q94" s="48">
        <f>SUM(Q5:Q91)</f>
        <v>836580</v>
      </c>
      <c r="R94" s="48">
        <f>SUM(R5:R91)</f>
        <v>3012843.05</v>
      </c>
      <c r="S94" s="48">
        <f>SUM(S5:S91)</f>
        <v>1111684.1300000001</v>
      </c>
      <c r="T94" s="48">
        <f>SUM(T5:T93)</f>
        <v>1789558.92</v>
      </c>
      <c r="U94" s="48">
        <f>SUM(U5:U91)</f>
        <v>366577.36</v>
      </c>
      <c r="V94" s="48">
        <f>SUM(V5:V91)</f>
        <v>366577.36</v>
      </c>
      <c r="W94" s="48">
        <f>SUM(W5:W91)</f>
        <v>834270</v>
      </c>
      <c r="X94" s="48">
        <f>SUM(X5:X91)</f>
        <v>2623828.92</v>
      </c>
      <c r="Y94" s="48">
        <f>SUM(Y5:Y91)</f>
        <v>161371.03</v>
      </c>
      <c r="Z94" s="48">
        <f>SUM(Z5:Z91)</f>
        <v>194638.03</v>
      </c>
      <c r="AA94" s="48">
        <f>SUM(AA5:AA91)</f>
        <v>194638.03</v>
      </c>
      <c r="AB94" s="48">
        <f>SUM(AB5:AB91)</f>
        <v>2462457.89</v>
      </c>
      <c r="AC94" s="48">
        <f>SUM(AC5:AC91)</f>
        <v>343663.05000000005</v>
      </c>
      <c r="AD94" s="48">
        <f>SUM(AD5:AD91)</f>
        <v>93068.03</v>
      </c>
      <c r="AE94" s="48">
        <f>SUM(AE5:AE91)</f>
        <v>93068.03</v>
      </c>
      <c r="AF94" s="48">
        <f>SUM(AF5:AF91)</f>
        <v>2118794.8400000003</v>
      </c>
      <c r="AG94" s="48">
        <f>SUM(AG5:AG91)</f>
        <v>0</v>
      </c>
      <c r="AH94" s="48">
        <f>SUM(AH5:AH91)</f>
        <v>61033.97</v>
      </c>
      <c r="AI94" s="48">
        <f>SUM(AI5:AI91)</f>
        <v>61033.97</v>
      </c>
      <c r="AJ94" s="48">
        <f>SUM(AJ5:AJ91)</f>
        <v>2118794.8400000003</v>
      </c>
      <c r="AK94" s="48">
        <f>SUM(AK5:AK93)</f>
        <v>2155994.8400000003</v>
      </c>
      <c r="AL94" s="48">
        <f>SUM(AL5:AL93)</f>
        <v>91498.030000000013</v>
      </c>
      <c r="AM94" s="48">
        <f>SUM(AM5:AM93)</f>
        <v>2064496.81</v>
      </c>
      <c r="AN94" s="48">
        <f>SUM(AN5:AN93)</f>
        <v>834270</v>
      </c>
      <c r="AO94" s="48">
        <f>SUM(AO5:AO93)</f>
        <v>101363.6</v>
      </c>
      <c r="AP94" s="48">
        <f>SUM(AP5:AP93)</f>
        <v>101363.6</v>
      </c>
      <c r="AQ94" s="48">
        <f>SUM(AQ5:AQ93)</f>
        <v>2898766.81</v>
      </c>
      <c r="AR94" s="48">
        <f t="shared" ref="AR94:AV94" si="44">SUM(AR5:AR93)</f>
        <v>236177.52000000002</v>
      </c>
      <c r="AS94" s="48">
        <f t="shared" si="44"/>
        <v>834270</v>
      </c>
      <c r="AT94" s="48">
        <f t="shared" si="44"/>
        <v>114314.04</v>
      </c>
      <c r="AU94" s="48">
        <f t="shared" si="44"/>
        <v>114314.04</v>
      </c>
      <c r="AV94" s="48">
        <f t="shared" si="44"/>
        <v>3496859.29</v>
      </c>
      <c r="AW94" s="70"/>
      <c r="AX94" s="70"/>
    </row>
    <row r="95" spans="1:50" s="50" customFormat="1" ht="19.5" x14ac:dyDescent="0.3">
      <c r="A95" s="51"/>
      <c r="B95" s="52"/>
      <c r="C95" s="47"/>
      <c r="D95" s="48"/>
      <c r="E95" s="53"/>
      <c r="F95" s="53"/>
      <c r="G95" s="53"/>
      <c r="H95" s="53"/>
      <c r="I95" s="53"/>
      <c r="J95" s="54"/>
      <c r="K95" s="70"/>
      <c r="L95" s="70"/>
      <c r="O95" s="70"/>
      <c r="P95" s="70"/>
      <c r="R95" s="95"/>
      <c r="S95" s="70"/>
      <c r="T95" s="70"/>
      <c r="U95" s="93"/>
      <c r="V95" s="93"/>
      <c r="W95" s="93"/>
      <c r="X95" s="70"/>
      <c r="Y95" s="93"/>
      <c r="Z95" s="93">
        <f>Z94-AA94</f>
        <v>0</v>
      </c>
      <c r="AA95" s="93"/>
      <c r="AB95" s="70"/>
      <c r="AC95" s="93"/>
      <c r="AD95" s="93">
        <f>AD94-AE94</f>
        <v>0</v>
      </c>
      <c r="AE95" s="93"/>
      <c r="AF95" s="70"/>
      <c r="AG95" s="93"/>
      <c r="AH95" s="93">
        <f>AH94-AI94</f>
        <v>0</v>
      </c>
      <c r="AI95" s="93"/>
      <c r="AJ95" s="70"/>
      <c r="AK95" s="70"/>
      <c r="AL95" s="54"/>
      <c r="AM95" s="70"/>
      <c r="AN95" s="70"/>
      <c r="AO95" s="70"/>
      <c r="AP95" s="70"/>
      <c r="AQ95" s="70"/>
      <c r="AR95" s="54"/>
      <c r="AS95" s="70"/>
      <c r="AT95" s="70"/>
      <c r="AU95" s="70"/>
      <c r="AV95" s="70"/>
      <c r="AW95" s="70"/>
      <c r="AX95" s="70"/>
    </row>
    <row r="96" spans="1:50" x14ac:dyDescent="0.25">
      <c r="D96" s="57"/>
      <c r="T96" s="57"/>
      <c r="U96" s="97"/>
      <c r="V96" s="97"/>
      <c r="W96" s="97"/>
      <c r="X96" s="57"/>
      <c r="Y96" s="97"/>
      <c r="Z96" s="97"/>
      <c r="AA96" s="97"/>
      <c r="AB96" s="57"/>
      <c r="AC96" s="97"/>
      <c r="AD96" s="97"/>
      <c r="AE96" s="97"/>
      <c r="AF96" s="57"/>
      <c r="AG96" s="97"/>
      <c r="AH96" s="97"/>
      <c r="AI96" s="97"/>
      <c r="AJ96" s="57"/>
    </row>
    <row r="97" spans="1:44" x14ac:dyDescent="0.25">
      <c r="D97" s="57"/>
      <c r="L97" s="57"/>
      <c r="P97" s="57"/>
      <c r="T97" s="57"/>
      <c r="U97" s="97"/>
      <c r="V97" s="97"/>
      <c r="W97" s="97"/>
      <c r="X97" s="57"/>
      <c r="Y97" s="97"/>
      <c r="Z97" s="97"/>
      <c r="AA97" s="97"/>
      <c r="AB97" s="57"/>
      <c r="AC97" s="97"/>
      <c r="AD97" s="97"/>
      <c r="AE97" s="97"/>
      <c r="AF97" s="57"/>
      <c r="AG97" s="97"/>
      <c r="AH97" s="97"/>
      <c r="AI97" s="97"/>
      <c r="AJ97" s="57"/>
    </row>
    <row r="98" spans="1:44" x14ac:dyDescent="0.25">
      <c r="D98" s="57">
        <v>316866</v>
      </c>
      <c r="J98" s="57"/>
    </row>
    <row r="99" spans="1:44" x14ac:dyDescent="0.25">
      <c r="C99" s="58"/>
      <c r="D99" s="57">
        <v>150000</v>
      </c>
    </row>
    <row r="100" spans="1:44" s="57" customFormat="1" x14ac:dyDescent="0.25">
      <c r="A100" s="55"/>
      <c r="B100" s="56"/>
      <c r="C100" s="58"/>
      <c r="D100" s="57">
        <v>186707</v>
      </c>
      <c r="J100" s="55"/>
      <c r="K100" s="55"/>
      <c r="O100" s="55"/>
      <c r="S100" s="55"/>
      <c r="T100" s="55"/>
      <c r="U100" s="94"/>
      <c r="V100" s="94"/>
      <c r="W100" s="94"/>
      <c r="Y100" s="94"/>
      <c r="Z100" s="94"/>
      <c r="AA100" s="94"/>
      <c r="AC100" s="94"/>
      <c r="AD100" s="94"/>
      <c r="AE100" s="94"/>
      <c r="AG100" s="94"/>
      <c r="AH100" s="94"/>
      <c r="AI100" s="94"/>
      <c r="AL100" s="112"/>
      <c r="AR100" s="112"/>
    </row>
    <row r="101" spans="1:44" s="57" customFormat="1" x14ac:dyDescent="0.25">
      <c r="A101" s="55"/>
      <c r="B101" s="56"/>
      <c r="C101" s="55"/>
      <c r="D101" s="59">
        <f>SUM(D98:D100)</f>
        <v>653573</v>
      </c>
      <c r="J101" s="55"/>
      <c r="K101" s="55"/>
      <c r="O101" s="55"/>
      <c r="S101" s="55"/>
      <c r="T101" s="55"/>
      <c r="U101" s="94"/>
      <c r="V101" s="94"/>
      <c r="W101" s="94"/>
      <c r="Y101" s="94"/>
      <c r="Z101" s="94"/>
      <c r="AA101" s="94"/>
      <c r="AC101" s="94"/>
      <c r="AD101" s="94"/>
      <c r="AE101" s="94"/>
      <c r="AG101" s="94"/>
      <c r="AH101" s="94"/>
      <c r="AI101" s="94"/>
      <c r="AL101" s="112"/>
      <c r="AR101" s="112"/>
    </row>
  </sheetData>
  <mergeCells count="3">
    <mergeCell ref="A1:B1"/>
    <mergeCell ref="A2:D2"/>
    <mergeCell ref="A3:B3"/>
  </mergeCells>
  <pageMargins left="0.25" right="0.25" top="0.75" bottom="0.75" header="0.3" footer="0.3"/>
  <pageSetup paperSize="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ΣΑΤΑ 1η Ανακατανομή 2026 </vt:lpstr>
      <vt:lpstr>Φύλλο1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Καιμάζογλου Ιωάννα</dc:creator>
  <cp:lastModifiedBy>ΔΕΣΠΟΙΝΑ ΤΣΟΥΧΝΙΚΑ</cp:lastModifiedBy>
  <cp:lastPrinted>2026-02-20T08:31:38Z</cp:lastPrinted>
  <dcterms:created xsi:type="dcterms:W3CDTF">2020-01-17T06:39:19Z</dcterms:created>
  <dcterms:modified xsi:type="dcterms:W3CDTF">2026-02-20T11:08:39Z</dcterms:modified>
</cp:coreProperties>
</file>