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TEXNIKH\meletes\ΤΕΧΝΙΚΑ ΠΡΟΓΡΑΜΜΑΤΑ\ΣΑΤΑ\ΣΑΤΑ 2024\"/>
    </mc:Choice>
  </mc:AlternateContent>
  <bookViews>
    <workbookView xWindow="0" yWindow="0" windowWidth="28800" windowHeight="12300" activeTab="3"/>
  </bookViews>
  <sheets>
    <sheet name="ΣΑΤΑ 1η Ανακατανομή 2024 " sheetId="9" r:id="rId1"/>
    <sheet name="ΣΑΤΑ 2η Ανακατανομή 2024 " sheetId="10" r:id="rId2"/>
    <sheet name="ΣΑΤΑ 3η Ανακατανομή 2024 " sheetId="11" r:id="rId3"/>
    <sheet name="ΣΑΤΑ 4η Ανακατανομή 2024 " sheetId="1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8" i="12" l="1"/>
  <c r="AI28" i="12"/>
  <c r="AH27" i="12"/>
  <c r="AH88" i="12" s="1"/>
  <c r="AI88" i="12"/>
  <c r="AJ85" i="12"/>
  <c r="AJ84" i="12"/>
  <c r="AJ83" i="12"/>
  <c r="AJ82" i="12"/>
  <c r="AJ81" i="12"/>
  <c r="AJ80" i="12"/>
  <c r="AJ77" i="12"/>
  <c r="AJ72" i="12"/>
  <c r="AJ70" i="12"/>
  <c r="AJ66" i="12"/>
  <c r="AJ65" i="12"/>
  <c r="AJ43" i="12"/>
  <c r="AG88" i="12"/>
  <c r="AJ34" i="12"/>
  <c r="AJ24" i="12"/>
  <c r="AJ21" i="12"/>
  <c r="AJ17" i="12"/>
  <c r="AJ12" i="12"/>
  <c r="AJ6" i="12"/>
  <c r="D96" i="12"/>
  <c r="D90" i="12"/>
  <c r="Y88" i="12"/>
  <c r="W88" i="12"/>
  <c r="P88" i="12"/>
  <c r="L88" i="12"/>
  <c r="K88" i="12"/>
  <c r="I88" i="12"/>
  <c r="D88" i="12"/>
  <c r="J87" i="12"/>
  <c r="N87" i="12" s="1"/>
  <c r="R87" i="12" s="1"/>
  <c r="T87" i="12" s="1"/>
  <c r="X87" i="12" s="1"/>
  <c r="AB87" i="12" s="1"/>
  <c r="AF87" i="12" s="1"/>
  <c r="AJ87" i="12" s="1"/>
  <c r="N86" i="12"/>
  <c r="R86" i="12" s="1"/>
  <c r="T86" i="12" s="1"/>
  <c r="X86" i="12" s="1"/>
  <c r="AB86" i="12" s="1"/>
  <c r="AF86" i="12" s="1"/>
  <c r="AJ86" i="12" s="1"/>
  <c r="J86" i="12"/>
  <c r="N85" i="12"/>
  <c r="R85" i="12" s="1"/>
  <c r="T85" i="12" s="1"/>
  <c r="X85" i="12" s="1"/>
  <c r="AB85" i="12" s="1"/>
  <c r="AF85" i="12" s="1"/>
  <c r="AF84" i="12"/>
  <c r="X84" i="12"/>
  <c r="T84" i="12"/>
  <c r="T83" i="12"/>
  <c r="X83" i="12" s="1"/>
  <c r="AB83" i="12" s="1"/>
  <c r="AF83" i="12" s="1"/>
  <c r="R83" i="12"/>
  <c r="N83" i="12"/>
  <c r="J82" i="12"/>
  <c r="N82" i="12" s="1"/>
  <c r="R82" i="12" s="1"/>
  <c r="T82" i="12" s="1"/>
  <c r="X82" i="12" s="1"/>
  <c r="AB82" i="12" s="1"/>
  <c r="AF82" i="12" s="1"/>
  <c r="F82" i="12"/>
  <c r="J81" i="12"/>
  <c r="N81" i="12" s="1"/>
  <c r="R81" i="12" s="1"/>
  <c r="T81" i="12" s="1"/>
  <c r="X81" i="12" s="1"/>
  <c r="AB81" i="12" s="1"/>
  <c r="AF81" i="12" s="1"/>
  <c r="T80" i="12"/>
  <c r="X80" i="12" s="1"/>
  <c r="AB80" i="12" s="1"/>
  <c r="AF80" i="12" s="1"/>
  <c r="R80" i="12"/>
  <c r="N80" i="12"/>
  <c r="AC79" i="12"/>
  <c r="J79" i="12"/>
  <c r="N79" i="12" s="1"/>
  <c r="R79" i="12" s="1"/>
  <c r="T79" i="12" s="1"/>
  <c r="X79" i="12" s="1"/>
  <c r="J78" i="12"/>
  <c r="N78" i="12" s="1"/>
  <c r="R78" i="12" s="1"/>
  <c r="T78" i="12" s="1"/>
  <c r="X78" i="12" s="1"/>
  <c r="AB78" i="12" s="1"/>
  <c r="AF78" i="12" s="1"/>
  <c r="AJ78" i="12" s="1"/>
  <c r="J77" i="12"/>
  <c r="N77" i="12" s="1"/>
  <c r="R77" i="12" s="1"/>
  <c r="T77" i="12" s="1"/>
  <c r="X77" i="12" s="1"/>
  <c r="AB77" i="12" s="1"/>
  <c r="AF77" i="12" s="1"/>
  <c r="N76" i="12"/>
  <c r="R76" i="12" s="1"/>
  <c r="T76" i="12" s="1"/>
  <c r="X76" i="12" s="1"/>
  <c r="AB76" i="12" s="1"/>
  <c r="AF76" i="12" s="1"/>
  <c r="AJ76" i="12" s="1"/>
  <c r="N75" i="12"/>
  <c r="R75" i="12" s="1"/>
  <c r="T75" i="12" s="1"/>
  <c r="X75" i="12" s="1"/>
  <c r="AB75" i="12" s="1"/>
  <c r="AF75" i="12" s="1"/>
  <c r="AJ75" i="12" s="1"/>
  <c r="X74" i="12"/>
  <c r="AB74" i="12" s="1"/>
  <c r="AF74" i="12" s="1"/>
  <c r="AJ74" i="12" s="1"/>
  <c r="T74" i="12"/>
  <c r="R74" i="12"/>
  <c r="Q74" i="12"/>
  <c r="AC73" i="12"/>
  <c r="R73" i="12"/>
  <c r="T73" i="12" s="1"/>
  <c r="X73" i="12" s="1"/>
  <c r="AB73" i="12" s="1"/>
  <c r="AF73" i="12" s="1"/>
  <c r="AJ73" i="12" s="1"/>
  <c r="N73" i="12"/>
  <c r="R72" i="12"/>
  <c r="T72" i="12" s="1"/>
  <c r="X72" i="12" s="1"/>
  <c r="AB72" i="12" s="1"/>
  <c r="AF72" i="12" s="1"/>
  <c r="N71" i="12"/>
  <c r="R71" i="12" s="1"/>
  <c r="T71" i="12" s="1"/>
  <c r="X71" i="12" s="1"/>
  <c r="AB71" i="12" s="1"/>
  <c r="AF71" i="12" s="1"/>
  <c r="AJ71" i="12" s="1"/>
  <c r="N70" i="12"/>
  <c r="R70" i="12" s="1"/>
  <c r="T70" i="12" s="1"/>
  <c r="X70" i="12" s="1"/>
  <c r="AB70" i="12" s="1"/>
  <c r="AF70" i="12" s="1"/>
  <c r="N69" i="12"/>
  <c r="R69" i="12" s="1"/>
  <c r="T69" i="12" s="1"/>
  <c r="X69" i="12" s="1"/>
  <c r="AB69" i="12" s="1"/>
  <c r="AF69" i="12" s="1"/>
  <c r="AJ69" i="12" s="1"/>
  <c r="J69" i="12"/>
  <c r="F68" i="12"/>
  <c r="J68" i="12" s="1"/>
  <c r="N68" i="12" s="1"/>
  <c r="R68" i="12" s="1"/>
  <c r="T68" i="12" s="1"/>
  <c r="X68" i="12" s="1"/>
  <c r="AB68" i="12" s="1"/>
  <c r="AF68" i="12" s="1"/>
  <c r="AJ68" i="12" s="1"/>
  <c r="J67" i="12"/>
  <c r="N67" i="12" s="1"/>
  <c r="R67" i="12" s="1"/>
  <c r="T67" i="12" s="1"/>
  <c r="X67" i="12" s="1"/>
  <c r="AB67" i="12" s="1"/>
  <c r="AF67" i="12" s="1"/>
  <c r="AJ67" i="12" s="1"/>
  <c r="G67" i="12"/>
  <c r="G88" i="12" s="1"/>
  <c r="J66" i="12"/>
  <c r="N66" i="12" s="1"/>
  <c r="R66" i="12" s="1"/>
  <c r="T66" i="12" s="1"/>
  <c r="X66" i="12" s="1"/>
  <c r="AB66" i="12" s="1"/>
  <c r="AF66" i="12" s="1"/>
  <c r="N65" i="12"/>
  <c r="R65" i="12" s="1"/>
  <c r="T65" i="12" s="1"/>
  <c r="X65" i="12" s="1"/>
  <c r="AB65" i="12" s="1"/>
  <c r="AF65" i="12" s="1"/>
  <c r="J65" i="12"/>
  <c r="N64" i="12"/>
  <c r="R64" i="12" s="1"/>
  <c r="T64" i="12" s="1"/>
  <c r="X64" i="12" s="1"/>
  <c r="AB64" i="12" s="1"/>
  <c r="AF64" i="12" s="1"/>
  <c r="AJ64" i="12" s="1"/>
  <c r="J64" i="12"/>
  <c r="N63" i="12"/>
  <c r="R63" i="12" s="1"/>
  <c r="T63" i="12" s="1"/>
  <c r="X63" i="12" s="1"/>
  <c r="AB63" i="12" s="1"/>
  <c r="AF63" i="12" s="1"/>
  <c r="AJ63" i="12" s="1"/>
  <c r="AF62" i="12"/>
  <c r="AJ62" i="12" s="1"/>
  <c r="X62" i="12"/>
  <c r="T62" i="12"/>
  <c r="N61" i="12"/>
  <c r="R61" i="12" s="1"/>
  <c r="T61" i="12" s="1"/>
  <c r="X61" i="12" s="1"/>
  <c r="AB61" i="12" s="1"/>
  <c r="AF61" i="12" s="1"/>
  <c r="AJ61" i="12" s="1"/>
  <c r="J60" i="12"/>
  <c r="N60" i="12" s="1"/>
  <c r="R60" i="12" s="1"/>
  <c r="T60" i="12" s="1"/>
  <c r="X60" i="12" s="1"/>
  <c r="AB60" i="12" s="1"/>
  <c r="AF60" i="12" s="1"/>
  <c r="AJ60" i="12" s="1"/>
  <c r="J59" i="12"/>
  <c r="N59" i="12" s="1"/>
  <c r="R59" i="12" s="1"/>
  <c r="T59" i="12" s="1"/>
  <c r="X59" i="12" s="1"/>
  <c r="AB59" i="12" s="1"/>
  <c r="AF59" i="12" s="1"/>
  <c r="AJ59" i="12" s="1"/>
  <c r="AC58" i="12"/>
  <c r="R58" i="12"/>
  <c r="T58" i="12" s="1"/>
  <c r="X58" i="12" s="1"/>
  <c r="AB58" i="12" s="1"/>
  <c r="AF58" i="12" s="1"/>
  <c r="AJ58" i="12" s="1"/>
  <c r="N58" i="12"/>
  <c r="T57" i="12"/>
  <c r="X54" i="12"/>
  <c r="AB54" i="12" s="1"/>
  <c r="AF54" i="12" s="1"/>
  <c r="AJ54" i="12" s="1"/>
  <c r="T54" i="12"/>
  <c r="N54" i="12"/>
  <c r="J54" i="12"/>
  <c r="T53" i="12"/>
  <c r="X53" i="12" s="1"/>
  <c r="AB53" i="12" s="1"/>
  <c r="AF53" i="12" s="1"/>
  <c r="AJ53" i="12" s="1"/>
  <c r="N53" i="12"/>
  <c r="J53" i="12"/>
  <c r="V52" i="12"/>
  <c r="T52" i="12"/>
  <c r="X52" i="12" s="1"/>
  <c r="AB52" i="12" s="1"/>
  <c r="AF52" i="12" s="1"/>
  <c r="AJ52" i="12" s="1"/>
  <c r="J51" i="12"/>
  <c r="N51" i="12" s="1"/>
  <c r="R51" i="12" s="1"/>
  <c r="T51" i="12" s="1"/>
  <c r="X51" i="12" s="1"/>
  <c r="AB51" i="12" s="1"/>
  <c r="AF51" i="12" s="1"/>
  <c r="AJ51" i="12" s="1"/>
  <c r="J50" i="12"/>
  <c r="N50" i="12" s="1"/>
  <c r="R50" i="12" s="1"/>
  <c r="T50" i="12" s="1"/>
  <c r="X50" i="12" s="1"/>
  <c r="AB50" i="12" s="1"/>
  <c r="AF50" i="12" s="1"/>
  <c r="AJ50" i="12" s="1"/>
  <c r="O49" i="12"/>
  <c r="O88" i="12" s="1"/>
  <c r="J49" i="12"/>
  <c r="N49" i="12" s="1"/>
  <c r="R49" i="12" s="1"/>
  <c r="T49" i="12" s="1"/>
  <c r="X49" i="12" s="1"/>
  <c r="AB49" i="12" s="1"/>
  <c r="AF49" i="12" s="1"/>
  <c r="AJ49" i="12" s="1"/>
  <c r="J48" i="12"/>
  <c r="N48" i="12" s="1"/>
  <c r="R48" i="12" s="1"/>
  <c r="T48" i="12" s="1"/>
  <c r="X48" i="12" s="1"/>
  <c r="AB48" i="12" s="1"/>
  <c r="AF48" i="12" s="1"/>
  <c r="AJ48" i="12" s="1"/>
  <c r="Z47" i="12"/>
  <c r="J47" i="12"/>
  <c r="N47" i="12" s="1"/>
  <c r="R47" i="12" s="1"/>
  <c r="T47" i="12" s="1"/>
  <c r="X47" i="12" s="1"/>
  <c r="AB47" i="12" s="1"/>
  <c r="AF47" i="12" s="1"/>
  <c r="AJ47" i="12" s="1"/>
  <c r="J46" i="12"/>
  <c r="N46" i="12" s="1"/>
  <c r="R46" i="12" s="1"/>
  <c r="U46" i="12" s="1"/>
  <c r="AB45" i="12"/>
  <c r="AF45" i="12" s="1"/>
  <c r="AJ45" i="12" s="1"/>
  <c r="J44" i="12"/>
  <c r="N44" i="12" s="1"/>
  <c r="R44" i="12" s="1"/>
  <c r="T44" i="12" s="1"/>
  <c r="X44" i="12" s="1"/>
  <c r="AB44" i="12" s="1"/>
  <c r="AF44" i="12" s="1"/>
  <c r="AJ44" i="12" s="1"/>
  <c r="J43" i="12"/>
  <c r="N43" i="12" s="1"/>
  <c r="R43" i="12" s="1"/>
  <c r="T43" i="12" s="1"/>
  <c r="X43" i="12" s="1"/>
  <c r="AB43" i="12" s="1"/>
  <c r="AF43" i="12" s="1"/>
  <c r="N42" i="12"/>
  <c r="R42" i="12" s="1"/>
  <c r="T42" i="12" s="1"/>
  <c r="X42" i="12" s="1"/>
  <c r="AB42" i="12" s="1"/>
  <c r="AF42" i="12" s="1"/>
  <c r="AJ42" i="12" s="1"/>
  <c r="J41" i="12"/>
  <c r="N41" i="12" s="1"/>
  <c r="R41" i="12" s="1"/>
  <c r="T41" i="12" s="1"/>
  <c r="X41" i="12" s="1"/>
  <c r="AB41" i="12" s="1"/>
  <c r="AF41" i="12" s="1"/>
  <c r="AJ41" i="12" s="1"/>
  <c r="S40" i="12"/>
  <c r="J40" i="12"/>
  <c r="N40" i="12" s="1"/>
  <c r="R40" i="12" s="1"/>
  <c r="T40" i="12" s="1"/>
  <c r="X40" i="12" s="1"/>
  <c r="AB40" i="12" s="1"/>
  <c r="AF40" i="12" s="1"/>
  <c r="AJ40" i="12" s="1"/>
  <c r="G40" i="12"/>
  <c r="E40" i="12"/>
  <c r="Q39" i="12"/>
  <c r="J39" i="12"/>
  <c r="N39" i="12" s="1"/>
  <c r="R39" i="12" s="1"/>
  <c r="T39" i="12" s="1"/>
  <c r="X39" i="12" s="1"/>
  <c r="AB39" i="12" s="1"/>
  <c r="AF39" i="12" s="1"/>
  <c r="AJ39" i="12" s="1"/>
  <c r="F39" i="12"/>
  <c r="T38" i="12"/>
  <c r="X38" i="12" s="1"/>
  <c r="AB38" i="12" s="1"/>
  <c r="AF38" i="12" s="1"/>
  <c r="AJ38" i="12" s="1"/>
  <c r="R38" i="12"/>
  <c r="Q38" i="12"/>
  <c r="J37" i="12"/>
  <c r="N37" i="12" s="1"/>
  <c r="R37" i="12" s="1"/>
  <c r="T37" i="12" s="1"/>
  <c r="X37" i="12" s="1"/>
  <c r="AB37" i="12" s="1"/>
  <c r="AF37" i="12" s="1"/>
  <c r="AJ37" i="12" s="1"/>
  <c r="E37" i="12"/>
  <c r="AC36" i="12"/>
  <c r="J36" i="12"/>
  <c r="N36" i="12" s="1"/>
  <c r="R36" i="12" s="1"/>
  <c r="T36" i="12" s="1"/>
  <c r="X36" i="12" s="1"/>
  <c r="AB36" i="12" s="1"/>
  <c r="AF36" i="12" s="1"/>
  <c r="AJ36" i="12" s="1"/>
  <c r="AC35" i="12"/>
  <c r="AC88" i="12" s="1"/>
  <c r="S35" i="12"/>
  <c r="S88" i="12" s="1"/>
  <c r="J35" i="12"/>
  <c r="N35" i="12" s="1"/>
  <c r="R35" i="12" s="1"/>
  <c r="T35" i="12" s="1"/>
  <c r="X35" i="12" s="1"/>
  <c r="AB35" i="12" s="1"/>
  <c r="AF35" i="12" s="1"/>
  <c r="AJ35" i="12" s="1"/>
  <c r="X34" i="12"/>
  <c r="AB34" i="12" s="1"/>
  <c r="AF34" i="12" s="1"/>
  <c r="T34" i="12"/>
  <c r="R34" i="12"/>
  <c r="Q34" i="12"/>
  <c r="T33" i="12"/>
  <c r="X33" i="12" s="1"/>
  <c r="AB33" i="12" s="1"/>
  <c r="AF33" i="12" s="1"/>
  <c r="AJ33" i="12" s="1"/>
  <c r="R33" i="12"/>
  <c r="Q33" i="12"/>
  <c r="AF32" i="12"/>
  <c r="AJ32" i="12" s="1"/>
  <c r="T32" i="12"/>
  <c r="X32" i="12" s="1"/>
  <c r="N31" i="12"/>
  <c r="R31" i="12" s="1"/>
  <c r="T31" i="12" s="1"/>
  <c r="X31" i="12" s="1"/>
  <c r="AB31" i="12" s="1"/>
  <c r="AF31" i="12" s="1"/>
  <c r="AJ31" i="12" s="1"/>
  <c r="AB30" i="12"/>
  <c r="AF30" i="12" s="1"/>
  <c r="AJ30" i="12" s="1"/>
  <c r="J29" i="12"/>
  <c r="N29" i="12" s="1"/>
  <c r="R29" i="12" s="1"/>
  <c r="T29" i="12" s="1"/>
  <c r="X29" i="12" s="1"/>
  <c r="AB29" i="12" s="1"/>
  <c r="AF29" i="12" s="1"/>
  <c r="AJ29" i="12" s="1"/>
  <c r="T27" i="12"/>
  <c r="X27" i="12" s="1"/>
  <c r="AB27" i="12" s="1"/>
  <c r="AF27" i="12" s="1"/>
  <c r="J27" i="12"/>
  <c r="N27" i="12" s="1"/>
  <c r="J26" i="12"/>
  <c r="N26" i="12" s="1"/>
  <c r="R26" i="12" s="1"/>
  <c r="T26" i="12" s="1"/>
  <c r="X26" i="12" s="1"/>
  <c r="AB26" i="12" s="1"/>
  <c r="AF26" i="12" s="1"/>
  <c r="AJ26" i="12" s="1"/>
  <c r="E25" i="12"/>
  <c r="J25" i="12" s="1"/>
  <c r="N25" i="12" s="1"/>
  <c r="R25" i="12" s="1"/>
  <c r="T25" i="12" s="1"/>
  <c r="X25" i="12" s="1"/>
  <c r="AB25" i="12" s="1"/>
  <c r="AF25" i="12" s="1"/>
  <c r="AJ25" i="12" s="1"/>
  <c r="J24" i="12"/>
  <c r="N24" i="12" s="1"/>
  <c r="R24" i="12" s="1"/>
  <c r="T24" i="12" s="1"/>
  <c r="X24" i="12" s="1"/>
  <c r="AB24" i="12" s="1"/>
  <c r="AF24" i="12" s="1"/>
  <c r="E24" i="12"/>
  <c r="J23" i="12"/>
  <c r="N23" i="12" s="1"/>
  <c r="R23" i="12" s="1"/>
  <c r="T23" i="12" s="1"/>
  <c r="X23" i="12" s="1"/>
  <c r="AB23" i="12" s="1"/>
  <c r="AF23" i="12" s="1"/>
  <c r="AJ23" i="12" s="1"/>
  <c r="N22" i="12"/>
  <c r="R22" i="12" s="1"/>
  <c r="T22" i="12" s="1"/>
  <c r="X22" i="12" s="1"/>
  <c r="AB22" i="12" s="1"/>
  <c r="AF22" i="12" s="1"/>
  <c r="AJ22" i="12" s="1"/>
  <c r="J22" i="12"/>
  <c r="J21" i="12"/>
  <c r="N21" i="12" s="1"/>
  <c r="R21" i="12" s="1"/>
  <c r="T21" i="12" s="1"/>
  <c r="X21" i="12" s="1"/>
  <c r="AB21" i="12" s="1"/>
  <c r="AF21" i="12" s="1"/>
  <c r="J20" i="12"/>
  <c r="N20" i="12" s="1"/>
  <c r="R20" i="12" s="1"/>
  <c r="T20" i="12" s="1"/>
  <c r="X20" i="12" s="1"/>
  <c r="AB20" i="12" s="1"/>
  <c r="AF20" i="12" s="1"/>
  <c r="AJ20" i="12" s="1"/>
  <c r="T19" i="12"/>
  <c r="X19" i="12" s="1"/>
  <c r="AB19" i="12" s="1"/>
  <c r="AF19" i="12" s="1"/>
  <c r="AJ19" i="12" s="1"/>
  <c r="J19" i="12"/>
  <c r="N19" i="12" s="1"/>
  <c r="J18" i="12"/>
  <c r="N18" i="12" s="1"/>
  <c r="R18" i="12" s="1"/>
  <c r="T18" i="12" s="1"/>
  <c r="X18" i="12" s="1"/>
  <c r="AB18" i="12" s="1"/>
  <c r="AF18" i="12" s="1"/>
  <c r="AJ18" i="12" s="1"/>
  <c r="N17" i="12"/>
  <c r="R17" i="12" s="1"/>
  <c r="T17" i="12" s="1"/>
  <c r="X17" i="12" s="1"/>
  <c r="AB17" i="12" s="1"/>
  <c r="AF17" i="12" s="1"/>
  <c r="N16" i="12"/>
  <c r="R16" i="12" s="1"/>
  <c r="T16" i="12" s="1"/>
  <c r="X16" i="12" s="1"/>
  <c r="AB16" i="12" s="1"/>
  <c r="AF16" i="12" s="1"/>
  <c r="AJ16" i="12" s="1"/>
  <c r="N15" i="12"/>
  <c r="R15" i="12" s="1"/>
  <c r="T15" i="12" s="1"/>
  <c r="X15" i="12" s="1"/>
  <c r="AB15" i="12" s="1"/>
  <c r="AF15" i="12" s="1"/>
  <c r="AJ15" i="12" s="1"/>
  <c r="J15" i="12"/>
  <c r="J14" i="12"/>
  <c r="N14" i="12" s="1"/>
  <c r="R14" i="12" s="1"/>
  <c r="T14" i="12" s="1"/>
  <c r="X14" i="12" s="1"/>
  <c r="AB14" i="12" s="1"/>
  <c r="AF14" i="12" s="1"/>
  <c r="AJ14" i="12" s="1"/>
  <c r="AF13" i="12"/>
  <c r="AJ13" i="12" s="1"/>
  <c r="T13" i="12"/>
  <c r="X13" i="12" s="1"/>
  <c r="Z12" i="12"/>
  <c r="Z88" i="12" s="1"/>
  <c r="F12" i="12"/>
  <c r="J12" i="12" s="1"/>
  <c r="N12" i="12" s="1"/>
  <c r="R12" i="12" s="1"/>
  <c r="T12" i="12" s="1"/>
  <c r="X12" i="12" s="1"/>
  <c r="AB12" i="12" s="1"/>
  <c r="AF12" i="12" s="1"/>
  <c r="N11" i="12"/>
  <c r="R11" i="12" s="1"/>
  <c r="T11" i="12" s="1"/>
  <c r="X11" i="12" s="1"/>
  <c r="AB11" i="12" s="1"/>
  <c r="AF11" i="12" s="1"/>
  <c r="AJ11" i="12" s="1"/>
  <c r="J11" i="12"/>
  <c r="E11" i="12"/>
  <c r="E10" i="12"/>
  <c r="J10" i="12" s="1"/>
  <c r="N10" i="12" s="1"/>
  <c r="R10" i="12" s="1"/>
  <c r="T10" i="12" s="1"/>
  <c r="X10" i="12" s="1"/>
  <c r="AB10" i="12" s="1"/>
  <c r="AF10" i="12" s="1"/>
  <c r="AJ10" i="12" s="1"/>
  <c r="J9" i="12"/>
  <c r="N9" i="12" s="1"/>
  <c r="R9" i="12" s="1"/>
  <c r="T9" i="12" s="1"/>
  <c r="X9" i="12" s="1"/>
  <c r="AB9" i="12" s="1"/>
  <c r="AF9" i="12" s="1"/>
  <c r="AJ9" i="12" s="1"/>
  <c r="J8" i="12"/>
  <c r="N8" i="12" s="1"/>
  <c r="R8" i="12" s="1"/>
  <c r="T8" i="12" s="1"/>
  <c r="X8" i="12" s="1"/>
  <c r="AB8" i="12" s="1"/>
  <c r="AF8" i="12" s="1"/>
  <c r="AJ8" i="12" s="1"/>
  <c r="F8" i="12"/>
  <c r="F88" i="12" s="1"/>
  <c r="R7" i="12"/>
  <c r="T7" i="12" s="1"/>
  <c r="N7" i="12"/>
  <c r="AB6" i="12"/>
  <c r="N6" i="12"/>
  <c r="R6" i="12" s="1"/>
  <c r="J6" i="12"/>
  <c r="AH89" i="12" l="1"/>
  <c r="AJ27" i="12"/>
  <c r="X7" i="12"/>
  <c r="AB7" i="12" s="1"/>
  <c r="AF7" i="12" s="1"/>
  <c r="AJ7" i="12" s="1"/>
  <c r="V57" i="12"/>
  <c r="X57" i="12" s="1"/>
  <c r="AB57" i="12" s="1"/>
  <c r="AF57" i="12" s="1"/>
  <c r="AJ57" i="12" s="1"/>
  <c r="U88" i="12"/>
  <c r="X6" i="12"/>
  <c r="R88" i="12"/>
  <c r="AB79" i="12"/>
  <c r="AF79" i="12" s="1"/>
  <c r="AJ79" i="12" s="1"/>
  <c r="AA55" i="12"/>
  <c r="J88" i="12"/>
  <c r="T46" i="12"/>
  <c r="X46" i="12" s="1"/>
  <c r="AB46" i="12" s="1"/>
  <c r="AF46" i="12" s="1"/>
  <c r="AJ46" i="12" s="1"/>
  <c r="N88" i="12"/>
  <c r="E88" i="12"/>
  <c r="M49" i="12"/>
  <c r="D95" i="11"/>
  <c r="D89" i="11"/>
  <c r="Y87" i="11"/>
  <c r="W87" i="11"/>
  <c r="P87" i="11"/>
  <c r="L87" i="11"/>
  <c r="K87" i="11"/>
  <c r="I87" i="11"/>
  <c r="D87" i="11"/>
  <c r="J86" i="11"/>
  <c r="N86" i="11" s="1"/>
  <c r="R86" i="11" s="1"/>
  <c r="T86" i="11" s="1"/>
  <c r="X86" i="11" s="1"/>
  <c r="AB86" i="11" s="1"/>
  <c r="AF86" i="11" s="1"/>
  <c r="J85" i="11"/>
  <c r="N85" i="11" s="1"/>
  <c r="R85" i="11" s="1"/>
  <c r="T85" i="11" s="1"/>
  <c r="X85" i="11" s="1"/>
  <c r="AB85" i="11" s="1"/>
  <c r="AF85" i="11" s="1"/>
  <c r="R84" i="11"/>
  <c r="T84" i="11" s="1"/>
  <c r="X84" i="11" s="1"/>
  <c r="AB84" i="11" s="1"/>
  <c r="AF84" i="11" s="1"/>
  <c r="N84" i="11"/>
  <c r="AF83" i="11"/>
  <c r="T83" i="11"/>
  <c r="X83" i="11" s="1"/>
  <c r="N82" i="11"/>
  <c r="R82" i="11" s="1"/>
  <c r="T82" i="11" s="1"/>
  <c r="X82" i="11" s="1"/>
  <c r="AB82" i="11" s="1"/>
  <c r="AF82" i="11" s="1"/>
  <c r="F81" i="11"/>
  <c r="J81" i="11" s="1"/>
  <c r="N81" i="11" s="1"/>
  <c r="R81" i="11" s="1"/>
  <c r="T81" i="11" s="1"/>
  <c r="X81" i="11" s="1"/>
  <c r="AB81" i="11" s="1"/>
  <c r="AF81" i="11" s="1"/>
  <c r="J80" i="11"/>
  <c r="N80" i="11" s="1"/>
  <c r="R80" i="11" s="1"/>
  <c r="T80" i="11" s="1"/>
  <c r="X80" i="11" s="1"/>
  <c r="AB80" i="11" s="1"/>
  <c r="AF80" i="11" s="1"/>
  <c r="N79" i="11"/>
  <c r="R79" i="11" s="1"/>
  <c r="T79" i="11" s="1"/>
  <c r="X79" i="11" s="1"/>
  <c r="AB79" i="11" s="1"/>
  <c r="AF79" i="11" s="1"/>
  <c r="AC78" i="11"/>
  <c r="J78" i="11"/>
  <c r="N78" i="11" s="1"/>
  <c r="R78" i="11" s="1"/>
  <c r="T78" i="11" s="1"/>
  <c r="X78" i="11" s="1"/>
  <c r="J77" i="11"/>
  <c r="N77" i="11" s="1"/>
  <c r="R77" i="11" s="1"/>
  <c r="T77" i="11" s="1"/>
  <c r="X77" i="11" s="1"/>
  <c r="AB77" i="11" s="1"/>
  <c r="AF77" i="11" s="1"/>
  <c r="J76" i="11"/>
  <c r="N76" i="11" s="1"/>
  <c r="R76" i="11" s="1"/>
  <c r="T76" i="11" s="1"/>
  <c r="X76" i="11" s="1"/>
  <c r="AB76" i="11" s="1"/>
  <c r="AF76" i="11" s="1"/>
  <c r="N75" i="11"/>
  <c r="R75" i="11" s="1"/>
  <c r="T75" i="11" s="1"/>
  <c r="X75" i="11" s="1"/>
  <c r="AB75" i="11" s="1"/>
  <c r="AF75" i="11" s="1"/>
  <c r="N74" i="11"/>
  <c r="R74" i="11" s="1"/>
  <c r="T74" i="11" s="1"/>
  <c r="X74" i="11" s="1"/>
  <c r="AB74" i="11" s="1"/>
  <c r="AF74" i="11" s="1"/>
  <c r="R73" i="11"/>
  <c r="T73" i="11" s="1"/>
  <c r="X73" i="11" s="1"/>
  <c r="AB73" i="11" s="1"/>
  <c r="AF73" i="11" s="1"/>
  <c r="Q73" i="11"/>
  <c r="AC72" i="11"/>
  <c r="N72" i="11"/>
  <c r="R72" i="11" s="1"/>
  <c r="T72" i="11" s="1"/>
  <c r="X72" i="11" s="1"/>
  <c r="AB72" i="11" s="1"/>
  <c r="AF72" i="11" s="1"/>
  <c r="R71" i="11"/>
  <c r="T71" i="11" s="1"/>
  <c r="X71" i="11" s="1"/>
  <c r="AB71" i="11" s="1"/>
  <c r="AF71" i="11" s="1"/>
  <c r="N70" i="11"/>
  <c r="R70" i="11" s="1"/>
  <c r="T70" i="11" s="1"/>
  <c r="X70" i="11" s="1"/>
  <c r="AB70" i="11" s="1"/>
  <c r="AF70" i="11" s="1"/>
  <c r="N69" i="11"/>
  <c r="R69" i="11" s="1"/>
  <c r="T69" i="11" s="1"/>
  <c r="X69" i="11" s="1"/>
  <c r="AB69" i="11" s="1"/>
  <c r="AF69" i="11" s="1"/>
  <c r="J68" i="11"/>
  <c r="N68" i="11" s="1"/>
  <c r="R68" i="11" s="1"/>
  <c r="T68" i="11" s="1"/>
  <c r="X68" i="11" s="1"/>
  <c r="AB68" i="11" s="1"/>
  <c r="AF68" i="11" s="1"/>
  <c r="J67" i="11"/>
  <c r="N67" i="11" s="1"/>
  <c r="R67" i="11" s="1"/>
  <c r="T67" i="11" s="1"/>
  <c r="X67" i="11" s="1"/>
  <c r="AB67" i="11" s="1"/>
  <c r="AF67" i="11" s="1"/>
  <c r="F67" i="11"/>
  <c r="G66" i="11"/>
  <c r="J66" i="11" s="1"/>
  <c r="N66" i="11" s="1"/>
  <c r="R66" i="11" s="1"/>
  <c r="T66" i="11" s="1"/>
  <c r="X66" i="11" s="1"/>
  <c r="AB66" i="11" s="1"/>
  <c r="AF66" i="11" s="1"/>
  <c r="J65" i="11"/>
  <c r="N65" i="11" s="1"/>
  <c r="R65" i="11" s="1"/>
  <c r="T65" i="11" s="1"/>
  <c r="X65" i="11" s="1"/>
  <c r="AB65" i="11" s="1"/>
  <c r="AF65" i="11" s="1"/>
  <c r="J64" i="11"/>
  <c r="N64" i="11" s="1"/>
  <c r="R64" i="11" s="1"/>
  <c r="T64" i="11" s="1"/>
  <c r="X64" i="11" s="1"/>
  <c r="AB64" i="11" s="1"/>
  <c r="AF64" i="11" s="1"/>
  <c r="J63" i="11"/>
  <c r="N63" i="11" s="1"/>
  <c r="R63" i="11" s="1"/>
  <c r="T63" i="11" s="1"/>
  <c r="X63" i="11" s="1"/>
  <c r="AB63" i="11" s="1"/>
  <c r="AF63" i="11" s="1"/>
  <c r="N62" i="11"/>
  <c r="R62" i="11" s="1"/>
  <c r="T62" i="11" s="1"/>
  <c r="X62" i="11" s="1"/>
  <c r="AB62" i="11" s="1"/>
  <c r="AF62" i="11" s="1"/>
  <c r="AF61" i="11"/>
  <c r="X61" i="11"/>
  <c r="T61" i="11"/>
  <c r="N60" i="11"/>
  <c r="R60" i="11" s="1"/>
  <c r="T60" i="11" s="1"/>
  <c r="X60" i="11" s="1"/>
  <c r="AB60" i="11" s="1"/>
  <c r="AF60" i="11" s="1"/>
  <c r="J59" i="11"/>
  <c r="N59" i="11" s="1"/>
  <c r="R59" i="11" s="1"/>
  <c r="T59" i="11" s="1"/>
  <c r="X59" i="11" s="1"/>
  <c r="AB59" i="11" s="1"/>
  <c r="AF59" i="11" s="1"/>
  <c r="J58" i="11"/>
  <c r="N58" i="11" s="1"/>
  <c r="R58" i="11" s="1"/>
  <c r="T58" i="11" s="1"/>
  <c r="X58" i="11" s="1"/>
  <c r="AB58" i="11" s="1"/>
  <c r="AF58" i="11" s="1"/>
  <c r="AC57" i="11"/>
  <c r="N57" i="11"/>
  <c r="R57" i="11" s="1"/>
  <c r="T57" i="11" s="1"/>
  <c r="X57" i="11" s="1"/>
  <c r="AB57" i="11" s="1"/>
  <c r="AF57" i="11" s="1"/>
  <c r="T56" i="11"/>
  <c r="T53" i="11"/>
  <c r="X53" i="11" s="1"/>
  <c r="AB53" i="11" s="1"/>
  <c r="AF53" i="11" s="1"/>
  <c r="J53" i="11"/>
  <c r="N53" i="11" s="1"/>
  <c r="T52" i="11"/>
  <c r="X52" i="11" s="1"/>
  <c r="AB52" i="11" s="1"/>
  <c r="AF52" i="11" s="1"/>
  <c r="N52" i="11"/>
  <c r="J52" i="11"/>
  <c r="V51" i="11"/>
  <c r="T51" i="11"/>
  <c r="N50" i="11"/>
  <c r="R50" i="11" s="1"/>
  <c r="T50" i="11" s="1"/>
  <c r="X50" i="11" s="1"/>
  <c r="AB50" i="11" s="1"/>
  <c r="AF50" i="11" s="1"/>
  <c r="J50" i="11"/>
  <c r="N49" i="11"/>
  <c r="R49" i="11" s="1"/>
  <c r="T49" i="11" s="1"/>
  <c r="X49" i="11" s="1"/>
  <c r="AB49" i="11" s="1"/>
  <c r="AF49" i="11" s="1"/>
  <c r="J49" i="11"/>
  <c r="O48" i="11"/>
  <c r="O87" i="11" s="1"/>
  <c r="J48" i="11"/>
  <c r="N48" i="11" s="1"/>
  <c r="J47" i="11"/>
  <c r="N47" i="11" s="1"/>
  <c r="R47" i="11" s="1"/>
  <c r="T47" i="11" s="1"/>
  <c r="X47" i="11" s="1"/>
  <c r="AB47" i="11" s="1"/>
  <c r="AF47" i="11" s="1"/>
  <c r="Z46" i="11"/>
  <c r="J46" i="11"/>
  <c r="N46" i="11" s="1"/>
  <c r="R46" i="11" s="1"/>
  <c r="T46" i="11" s="1"/>
  <c r="X46" i="11" s="1"/>
  <c r="AB46" i="11" s="1"/>
  <c r="AF46" i="11" s="1"/>
  <c r="J45" i="11"/>
  <c r="N45" i="11" s="1"/>
  <c r="R45" i="11" s="1"/>
  <c r="AB44" i="11"/>
  <c r="AF44" i="11" s="1"/>
  <c r="J43" i="11"/>
  <c r="N43" i="11" s="1"/>
  <c r="R43" i="11" s="1"/>
  <c r="T43" i="11" s="1"/>
  <c r="X43" i="11" s="1"/>
  <c r="AB43" i="11" s="1"/>
  <c r="AF43" i="11" s="1"/>
  <c r="N42" i="11"/>
  <c r="R42" i="11" s="1"/>
  <c r="T42" i="11" s="1"/>
  <c r="X42" i="11" s="1"/>
  <c r="AB42" i="11" s="1"/>
  <c r="AF42" i="11" s="1"/>
  <c r="J42" i="11"/>
  <c r="N41" i="11"/>
  <c r="R41" i="11" s="1"/>
  <c r="T41" i="11" s="1"/>
  <c r="X41" i="11" s="1"/>
  <c r="AB41" i="11" s="1"/>
  <c r="AF41" i="11" s="1"/>
  <c r="J40" i="11"/>
  <c r="N40" i="11" s="1"/>
  <c r="R40" i="11" s="1"/>
  <c r="T40" i="11" s="1"/>
  <c r="X40" i="11" s="1"/>
  <c r="AB40" i="11" s="1"/>
  <c r="AF40" i="11" s="1"/>
  <c r="S39" i="11"/>
  <c r="G39" i="11"/>
  <c r="E39" i="11"/>
  <c r="Q38" i="11"/>
  <c r="F38" i="11"/>
  <c r="J38" i="11" s="1"/>
  <c r="N38" i="11" s="1"/>
  <c r="R38" i="11" s="1"/>
  <c r="T38" i="11" s="1"/>
  <c r="X38" i="11" s="1"/>
  <c r="AB38" i="11" s="1"/>
  <c r="AF38" i="11" s="1"/>
  <c r="R37" i="11"/>
  <c r="T37" i="11" s="1"/>
  <c r="X37" i="11" s="1"/>
  <c r="AB37" i="11" s="1"/>
  <c r="AF37" i="11" s="1"/>
  <c r="Q37" i="11"/>
  <c r="E36" i="11"/>
  <c r="J36" i="11" s="1"/>
  <c r="N36" i="11" s="1"/>
  <c r="R36" i="11" s="1"/>
  <c r="T36" i="11" s="1"/>
  <c r="X36" i="11" s="1"/>
  <c r="AB36" i="11" s="1"/>
  <c r="AF36" i="11" s="1"/>
  <c r="AC35" i="11"/>
  <c r="J35" i="11"/>
  <c r="N35" i="11" s="1"/>
  <c r="R35" i="11" s="1"/>
  <c r="T35" i="11" s="1"/>
  <c r="X35" i="11" s="1"/>
  <c r="AB35" i="11" s="1"/>
  <c r="AF35" i="11" s="1"/>
  <c r="AC34" i="11"/>
  <c r="AC87" i="11" s="1"/>
  <c r="S34" i="11"/>
  <c r="S87" i="11" s="1"/>
  <c r="J34" i="11"/>
  <c r="N34" i="11" s="1"/>
  <c r="R34" i="11" s="1"/>
  <c r="T34" i="11" s="1"/>
  <c r="X34" i="11" s="1"/>
  <c r="AB34" i="11" s="1"/>
  <c r="AF34" i="11" s="1"/>
  <c r="R33" i="11"/>
  <c r="T33" i="11" s="1"/>
  <c r="X33" i="11" s="1"/>
  <c r="AB33" i="11" s="1"/>
  <c r="AF33" i="11" s="1"/>
  <c r="Q33" i="11"/>
  <c r="R32" i="11"/>
  <c r="T32" i="11" s="1"/>
  <c r="X32" i="11" s="1"/>
  <c r="AB32" i="11" s="1"/>
  <c r="AF32" i="11" s="1"/>
  <c r="Q32" i="11"/>
  <c r="AF31" i="11"/>
  <c r="X31" i="11"/>
  <c r="T31" i="11"/>
  <c r="N30" i="11"/>
  <c r="R30" i="11" s="1"/>
  <c r="T30" i="11" s="1"/>
  <c r="X30" i="11" s="1"/>
  <c r="AB30" i="11" s="1"/>
  <c r="AF30" i="11" s="1"/>
  <c r="AB29" i="11"/>
  <c r="AF29" i="11" s="1"/>
  <c r="J28" i="11"/>
  <c r="N28" i="11" s="1"/>
  <c r="R28" i="11" s="1"/>
  <c r="T28" i="11" s="1"/>
  <c r="X28" i="11" s="1"/>
  <c r="AB28" i="11" s="1"/>
  <c r="AF28" i="11" s="1"/>
  <c r="T27" i="11"/>
  <c r="X27" i="11" s="1"/>
  <c r="AB27" i="11" s="1"/>
  <c r="AF27" i="11" s="1"/>
  <c r="J27" i="11"/>
  <c r="N27" i="11" s="1"/>
  <c r="J26" i="11"/>
  <c r="N26" i="11" s="1"/>
  <c r="R26" i="11" s="1"/>
  <c r="T26" i="11" s="1"/>
  <c r="X26" i="11" s="1"/>
  <c r="AB26" i="11" s="1"/>
  <c r="AF26" i="11" s="1"/>
  <c r="J25" i="11"/>
  <c r="N25" i="11" s="1"/>
  <c r="R25" i="11" s="1"/>
  <c r="T25" i="11" s="1"/>
  <c r="X25" i="11" s="1"/>
  <c r="AB25" i="11" s="1"/>
  <c r="AF25" i="11" s="1"/>
  <c r="E25" i="11"/>
  <c r="E24" i="11"/>
  <c r="J24" i="11" s="1"/>
  <c r="N24" i="11" s="1"/>
  <c r="R24" i="11" s="1"/>
  <c r="T24" i="11" s="1"/>
  <c r="X24" i="11" s="1"/>
  <c r="AB24" i="11" s="1"/>
  <c r="AF24" i="11" s="1"/>
  <c r="J23" i="11"/>
  <c r="N23" i="11" s="1"/>
  <c r="R23" i="11" s="1"/>
  <c r="T23" i="11" s="1"/>
  <c r="X23" i="11" s="1"/>
  <c r="AB23" i="11" s="1"/>
  <c r="AF23" i="11" s="1"/>
  <c r="J22" i="11"/>
  <c r="N22" i="11" s="1"/>
  <c r="R22" i="11" s="1"/>
  <c r="T22" i="11" s="1"/>
  <c r="X22" i="11" s="1"/>
  <c r="AB22" i="11" s="1"/>
  <c r="AF22" i="11" s="1"/>
  <c r="J21" i="11"/>
  <c r="N21" i="11" s="1"/>
  <c r="R21" i="11" s="1"/>
  <c r="T21" i="11" s="1"/>
  <c r="X21" i="11" s="1"/>
  <c r="AB21" i="11" s="1"/>
  <c r="AF21" i="11" s="1"/>
  <c r="J20" i="11"/>
  <c r="N20" i="11" s="1"/>
  <c r="R20" i="11" s="1"/>
  <c r="T20" i="11" s="1"/>
  <c r="X20" i="11" s="1"/>
  <c r="AB20" i="11" s="1"/>
  <c r="AF20" i="11" s="1"/>
  <c r="T19" i="11"/>
  <c r="X19" i="11" s="1"/>
  <c r="AB19" i="11" s="1"/>
  <c r="AF19" i="11" s="1"/>
  <c r="N19" i="11"/>
  <c r="J19" i="11"/>
  <c r="J18" i="11"/>
  <c r="N18" i="11" s="1"/>
  <c r="R18" i="11" s="1"/>
  <c r="T18" i="11" s="1"/>
  <c r="X18" i="11" s="1"/>
  <c r="AB18" i="11" s="1"/>
  <c r="AF18" i="11" s="1"/>
  <c r="N17" i="11"/>
  <c r="R17" i="11" s="1"/>
  <c r="T17" i="11" s="1"/>
  <c r="X17" i="11" s="1"/>
  <c r="AB17" i="11" s="1"/>
  <c r="AF17" i="11" s="1"/>
  <c r="N16" i="11"/>
  <c r="R16" i="11" s="1"/>
  <c r="T16" i="11" s="1"/>
  <c r="X16" i="11" s="1"/>
  <c r="AB16" i="11" s="1"/>
  <c r="AF16" i="11" s="1"/>
  <c r="J15" i="11"/>
  <c r="N15" i="11" s="1"/>
  <c r="R15" i="11" s="1"/>
  <c r="T15" i="11" s="1"/>
  <c r="X15" i="11" s="1"/>
  <c r="AB15" i="11" s="1"/>
  <c r="AF15" i="11" s="1"/>
  <c r="J14" i="11"/>
  <c r="N14" i="11" s="1"/>
  <c r="R14" i="11" s="1"/>
  <c r="T14" i="11" s="1"/>
  <c r="X14" i="11" s="1"/>
  <c r="AB14" i="11" s="1"/>
  <c r="AF14" i="11" s="1"/>
  <c r="AF13" i="11"/>
  <c r="T13" i="11"/>
  <c r="X13" i="11" s="1"/>
  <c r="Z12" i="11"/>
  <c r="Z87" i="11" s="1"/>
  <c r="F12" i="11"/>
  <c r="F87" i="11" s="1"/>
  <c r="E11" i="11"/>
  <c r="J11" i="11" s="1"/>
  <c r="N11" i="11" s="1"/>
  <c r="R11" i="11" s="1"/>
  <c r="T11" i="11" s="1"/>
  <c r="X11" i="11" s="1"/>
  <c r="AB11" i="11" s="1"/>
  <c r="AF11" i="11" s="1"/>
  <c r="E10" i="11"/>
  <c r="J10" i="11" s="1"/>
  <c r="N10" i="11" s="1"/>
  <c r="R10" i="11" s="1"/>
  <c r="T10" i="11" s="1"/>
  <c r="X10" i="11" s="1"/>
  <c r="AB10" i="11" s="1"/>
  <c r="AF10" i="11" s="1"/>
  <c r="J9" i="11"/>
  <c r="N9" i="11" s="1"/>
  <c r="R9" i="11" s="1"/>
  <c r="T9" i="11" s="1"/>
  <c r="X9" i="11" s="1"/>
  <c r="AB9" i="11" s="1"/>
  <c r="AF9" i="11" s="1"/>
  <c r="J8" i="11"/>
  <c r="F8" i="11"/>
  <c r="N7" i="11"/>
  <c r="R7" i="11" s="1"/>
  <c r="T7" i="11" s="1"/>
  <c r="AB6" i="11"/>
  <c r="N6" i="11"/>
  <c r="R6" i="11" s="1"/>
  <c r="J6" i="11"/>
  <c r="V88" i="12" l="1"/>
  <c r="T88" i="12"/>
  <c r="R90" i="12" s="1"/>
  <c r="X88" i="12"/>
  <c r="AF6" i="12"/>
  <c r="M88" i="12"/>
  <c r="Q49" i="12"/>
  <c r="Q88" i="12" s="1"/>
  <c r="AD55" i="12"/>
  <c r="AB55" i="12"/>
  <c r="AF55" i="12" s="1"/>
  <c r="AJ55" i="12" s="1"/>
  <c r="AA88" i="12"/>
  <c r="Z89" i="12" s="1"/>
  <c r="X51" i="11"/>
  <c r="AB51" i="11" s="1"/>
  <c r="AF51" i="11" s="1"/>
  <c r="R48" i="11"/>
  <c r="T48" i="11" s="1"/>
  <c r="X48" i="11" s="1"/>
  <c r="AB48" i="11" s="1"/>
  <c r="AF48" i="11" s="1"/>
  <c r="J39" i="11"/>
  <c r="N39" i="11" s="1"/>
  <c r="R39" i="11" s="1"/>
  <c r="T39" i="11" s="1"/>
  <c r="X39" i="11" s="1"/>
  <c r="AB39" i="11" s="1"/>
  <c r="AF39" i="11" s="1"/>
  <c r="U45" i="11"/>
  <c r="T45" i="11"/>
  <c r="AB78" i="11"/>
  <c r="AF78" i="11" s="1"/>
  <c r="AA54" i="11"/>
  <c r="X6" i="11"/>
  <c r="X7" i="11"/>
  <c r="AB7" i="11" s="1"/>
  <c r="AF7" i="11" s="1"/>
  <c r="J12" i="11"/>
  <c r="N12" i="11" s="1"/>
  <c r="R12" i="11" s="1"/>
  <c r="T12" i="11" s="1"/>
  <c r="X12" i="11" s="1"/>
  <c r="AB12" i="11" s="1"/>
  <c r="AF12" i="11" s="1"/>
  <c r="N8" i="11"/>
  <c r="R8" i="11" s="1"/>
  <c r="T8" i="11" s="1"/>
  <c r="X8" i="11" s="1"/>
  <c r="AB8" i="11" s="1"/>
  <c r="AF8" i="11" s="1"/>
  <c r="E87" i="11"/>
  <c r="G87" i="11"/>
  <c r="M48" i="11"/>
  <c r="AB88" i="12" l="1"/>
  <c r="AE56" i="12"/>
  <c r="AD88" i="12"/>
  <c r="R87" i="11"/>
  <c r="AF6" i="11"/>
  <c r="AD54" i="11"/>
  <c r="AB54" i="11"/>
  <c r="AA87" i="11"/>
  <c r="Z88" i="11" s="1"/>
  <c r="V56" i="11"/>
  <c r="U87" i="11"/>
  <c r="Q48" i="11"/>
  <c r="Q87" i="11" s="1"/>
  <c r="M87" i="11"/>
  <c r="J87" i="11"/>
  <c r="N87" i="11"/>
  <c r="T87" i="11"/>
  <c r="X45" i="11"/>
  <c r="AB45" i="11" s="1"/>
  <c r="AF45" i="11" s="1"/>
  <c r="AF56" i="12" l="1"/>
  <c r="AE88" i="12"/>
  <c r="AD89" i="12" s="1"/>
  <c r="AE55" i="11"/>
  <c r="AD87" i="11"/>
  <c r="R89" i="11"/>
  <c r="V87" i="11"/>
  <c r="X56" i="11"/>
  <c r="AB56" i="11" s="1"/>
  <c r="AF56" i="11" s="1"/>
  <c r="AF54" i="11"/>
  <c r="AF88" i="12" l="1"/>
  <c r="AJ56" i="12"/>
  <c r="AJ88" i="12" s="1"/>
  <c r="X87" i="11"/>
  <c r="AB87" i="11"/>
  <c r="AF55" i="11"/>
  <c r="AF87" i="11" s="1"/>
  <c r="AE87" i="11"/>
  <c r="AD88" i="11" s="1"/>
  <c r="Z46" i="10"/>
  <c r="AB44" i="10" l="1"/>
  <c r="AB29" i="10" l="1"/>
  <c r="Z12" i="10" l="1"/>
  <c r="Z87" i="10" s="1"/>
  <c r="Y87" i="10"/>
  <c r="AB6" i="10"/>
  <c r="D95" i="10"/>
  <c r="D89" i="10"/>
  <c r="W87" i="10"/>
  <c r="P87" i="10"/>
  <c r="L87" i="10"/>
  <c r="K87" i="10"/>
  <c r="I87" i="10"/>
  <c r="D87" i="10"/>
  <c r="J86" i="10"/>
  <c r="N86" i="10" s="1"/>
  <c r="R86" i="10" s="1"/>
  <c r="T86" i="10" s="1"/>
  <c r="X86" i="10" s="1"/>
  <c r="AB86" i="10" s="1"/>
  <c r="J85" i="10"/>
  <c r="N85" i="10" s="1"/>
  <c r="R85" i="10" s="1"/>
  <c r="T85" i="10" s="1"/>
  <c r="X85" i="10" s="1"/>
  <c r="AB85" i="10" s="1"/>
  <c r="N84" i="10"/>
  <c r="R84" i="10" s="1"/>
  <c r="T84" i="10" s="1"/>
  <c r="X84" i="10" s="1"/>
  <c r="AB84" i="10" s="1"/>
  <c r="T83" i="10"/>
  <c r="X83" i="10" s="1"/>
  <c r="N82" i="10"/>
  <c r="R82" i="10" s="1"/>
  <c r="T82" i="10" s="1"/>
  <c r="X82" i="10" s="1"/>
  <c r="AB82" i="10" s="1"/>
  <c r="F81" i="10"/>
  <c r="J81" i="10" s="1"/>
  <c r="N81" i="10" s="1"/>
  <c r="R81" i="10" s="1"/>
  <c r="T81" i="10" s="1"/>
  <c r="X81" i="10" s="1"/>
  <c r="AB81" i="10" s="1"/>
  <c r="J80" i="10"/>
  <c r="N80" i="10" s="1"/>
  <c r="R80" i="10" s="1"/>
  <c r="T80" i="10" s="1"/>
  <c r="X80" i="10" s="1"/>
  <c r="AB80" i="10" s="1"/>
  <c r="N79" i="10"/>
  <c r="R79" i="10" s="1"/>
  <c r="T79" i="10" s="1"/>
  <c r="X79" i="10" s="1"/>
  <c r="AB79" i="10" s="1"/>
  <c r="J78" i="10"/>
  <c r="N78" i="10" s="1"/>
  <c r="R78" i="10" s="1"/>
  <c r="T78" i="10" s="1"/>
  <c r="X78" i="10" s="1"/>
  <c r="J77" i="10"/>
  <c r="N77" i="10" s="1"/>
  <c r="R77" i="10" s="1"/>
  <c r="T77" i="10" s="1"/>
  <c r="X77" i="10" s="1"/>
  <c r="J76" i="10"/>
  <c r="N76" i="10" s="1"/>
  <c r="R76" i="10" s="1"/>
  <c r="T76" i="10" s="1"/>
  <c r="X76" i="10" s="1"/>
  <c r="AB76" i="10" s="1"/>
  <c r="N75" i="10"/>
  <c r="R75" i="10" s="1"/>
  <c r="T75" i="10" s="1"/>
  <c r="X75" i="10" s="1"/>
  <c r="AB75" i="10" s="1"/>
  <c r="N74" i="10"/>
  <c r="R74" i="10" s="1"/>
  <c r="T74" i="10" s="1"/>
  <c r="X74" i="10" s="1"/>
  <c r="AB74" i="10" s="1"/>
  <c r="R73" i="10"/>
  <c r="T73" i="10" s="1"/>
  <c r="X73" i="10" s="1"/>
  <c r="AB73" i="10" s="1"/>
  <c r="Q73" i="10"/>
  <c r="N72" i="10"/>
  <c r="R72" i="10" s="1"/>
  <c r="T72" i="10" s="1"/>
  <c r="X72" i="10" s="1"/>
  <c r="AB72" i="10" s="1"/>
  <c r="R71" i="10"/>
  <c r="T71" i="10" s="1"/>
  <c r="X71" i="10" s="1"/>
  <c r="AB71" i="10" s="1"/>
  <c r="N70" i="10"/>
  <c r="R70" i="10" s="1"/>
  <c r="T70" i="10" s="1"/>
  <c r="X70" i="10" s="1"/>
  <c r="AB70" i="10" s="1"/>
  <c r="N69" i="10"/>
  <c r="R69" i="10" s="1"/>
  <c r="T69" i="10" s="1"/>
  <c r="X69" i="10" s="1"/>
  <c r="AB69" i="10" s="1"/>
  <c r="J68" i="10"/>
  <c r="N68" i="10" s="1"/>
  <c r="R68" i="10" s="1"/>
  <c r="T68" i="10" s="1"/>
  <c r="X68" i="10" s="1"/>
  <c r="AB68" i="10" s="1"/>
  <c r="F67" i="10"/>
  <c r="J67" i="10" s="1"/>
  <c r="N67" i="10" s="1"/>
  <c r="R67" i="10" s="1"/>
  <c r="T67" i="10" s="1"/>
  <c r="X67" i="10" s="1"/>
  <c r="AB67" i="10" s="1"/>
  <c r="G66" i="10"/>
  <c r="J66" i="10" s="1"/>
  <c r="N66" i="10" s="1"/>
  <c r="R66" i="10" s="1"/>
  <c r="T66" i="10" s="1"/>
  <c r="X66" i="10" s="1"/>
  <c r="AB66" i="10" s="1"/>
  <c r="J65" i="10"/>
  <c r="N65" i="10" s="1"/>
  <c r="R65" i="10" s="1"/>
  <c r="T65" i="10" s="1"/>
  <c r="X65" i="10" s="1"/>
  <c r="AB65" i="10" s="1"/>
  <c r="J64" i="10"/>
  <c r="N64" i="10" s="1"/>
  <c r="R64" i="10" s="1"/>
  <c r="T64" i="10" s="1"/>
  <c r="X64" i="10" s="1"/>
  <c r="AB64" i="10" s="1"/>
  <c r="J63" i="10"/>
  <c r="N63" i="10" s="1"/>
  <c r="R63" i="10" s="1"/>
  <c r="T63" i="10" s="1"/>
  <c r="X63" i="10" s="1"/>
  <c r="AB63" i="10" s="1"/>
  <c r="N62" i="10"/>
  <c r="R62" i="10" s="1"/>
  <c r="T62" i="10" s="1"/>
  <c r="X62" i="10" s="1"/>
  <c r="AB62" i="10" s="1"/>
  <c r="T61" i="10"/>
  <c r="X61" i="10" s="1"/>
  <c r="N60" i="10"/>
  <c r="R60" i="10" s="1"/>
  <c r="T60" i="10" s="1"/>
  <c r="X60" i="10" s="1"/>
  <c r="AB60" i="10" s="1"/>
  <c r="J59" i="10"/>
  <c r="N59" i="10" s="1"/>
  <c r="R59" i="10" s="1"/>
  <c r="T59" i="10" s="1"/>
  <c r="X59" i="10" s="1"/>
  <c r="AB59" i="10" s="1"/>
  <c r="J58" i="10"/>
  <c r="N58" i="10" s="1"/>
  <c r="R58" i="10" s="1"/>
  <c r="T58" i="10" s="1"/>
  <c r="X58" i="10" s="1"/>
  <c r="AB58" i="10" s="1"/>
  <c r="N57" i="10"/>
  <c r="R57" i="10" s="1"/>
  <c r="T57" i="10" s="1"/>
  <c r="X57" i="10" s="1"/>
  <c r="AB57" i="10" s="1"/>
  <c r="T56" i="10"/>
  <c r="T53" i="10"/>
  <c r="X53" i="10" s="1"/>
  <c r="AB53" i="10" s="1"/>
  <c r="J53" i="10"/>
  <c r="N53" i="10" s="1"/>
  <c r="T52" i="10"/>
  <c r="X52" i="10" s="1"/>
  <c r="AB52" i="10" s="1"/>
  <c r="J52" i="10"/>
  <c r="N52" i="10" s="1"/>
  <c r="V51" i="10"/>
  <c r="T51" i="10"/>
  <c r="J50" i="10"/>
  <c r="N50" i="10" s="1"/>
  <c r="R50" i="10" s="1"/>
  <c r="T50" i="10" s="1"/>
  <c r="X50" i="10" s="1"/>
  <c r="AB50" i="10" s="1"/>
  <c r="J49" i="10"/>
  <c r="N49" i="10" s="1"/>
  <c r="R49" i="10" s="1"/>
  <c r="T49" i="10" s="1"/>
  <c r="X49" i="10" s="1"/>
  <c r="AB49" i="10" s="1"/>
  <c r="O48" i="10"/>
  <c r="O87" i="10" s="1"/>
  <c r="J48" i="10"/>
  <c r="N48" i="10" s="1"/>
  <c r="R48" i="10" s="1"/>
  <c r="T48" i="10" s="1"/>
  <c r="X48" i="10" s="1"/>
  <c r="AB48" i="10" s="1"/>
  <c r="J47" i="10"/>
  <c r="N47" i="10" s="1"/>
  <c r="R47" i="10" s="1"/>
  <c r="T47" i="10" s="1"/>
  <c r="X47" i="10" s="1"/>
  <c r="AB47" i="10" s="1"/>
  <c r="J46" i="10"/>
  <c r="N46" i="10" s="1"/>
  <c r="R46" i="10" s="1"/>
  <c r="T46" i="10" s="1"/>
  <c r="X46" i="10" s="1"/>
  <c r="J45" i="10"/>
  <c r="N45" i="10" s="1"/>
  <c r="R45" i="10" s="1"/>
  <c r="J43" i="10"/>
  <c r="N43" i="10" s="1"/>
  <c r="R43" i="10" s="1"/>
  <c r="T43" i="10" s="1"/>
  <c r="X43" i="10" s="1"/>
  <c r="AB43" i="10" s="1"/>
  <c r="J42" i="10"/>
  <c r="N42" i="10" s="1"/>
  <c r="R42" i="10" s="1"/>
  <c r="T42" i="10" s="1"/>
  <c r="X42" i="10" s="1"/>
  <c r="AB42" i="10" s="1"/>
  <c r="N41" i="10"/>
  <c r="R41" i="10" s="1"/>
  <c r="T41" i="10" s="1"/>
  <c r="X41" i="10" s="1"/>
  <c r="AB41" i="10" s="1"/>
  <c r="J40" i="10"/>
  <c r="N40" i="10" s="1"/>
  <c r="R40" i="10" s="1"/>
  <c r="T40" i="10" s="1"/>
  <c r="X40" i="10" s="1"/>
  <c r="AB40" i="10" s="1"/>
  <c r="S39" i="10"/>
  <c r="G39" i="10"/>
  <c r="G87" i="10" s="1"/>
  <c r="E39" i="10"/>
  <c r="J39" i="10" s="1"/>
  <c r="N39" i="10" s="1"/>
  <c r="R39" i="10" s="1"/>
  <c r="T39" i="10" s="1"/>
  <c r="X39" i="10" s="1"/>
  <c r="AB39" i="10" s="1"/>
  <c r="Q38" i="10"/>
  <c r="F38" i="10"/>
  <c r="J38" i="10" s="1"/>
  <c r="N38" i="10" s="1"/>
  <c r="R38" i="10" s="1"/>
  <c r="T38" i="10" s="1"/>
  <c r="X38" i="10" s="1"/>
  <c r="AB38" i="10" s="1"/>
  <c r="R37" i="10"/>
  <c r="T37" i="10" s="1"/>
  <c r="X37" i="10" s="1"/>
  <c r="AB37" i="10" s="1"/>
  <c r="Q37" i="10"/>
  <c r="E36" i="10"/>
  <c r="J36" i="10" s="1"/>
  <c r="N36" i="10" s="1"/>
  <c r="R36" i="10" s="1"/>
  <c r="T36" i="10" s="1"/>
  <c r="X36" i="10" s="1"/>
  <c r="AB36" i="10" s="1"/>
  <c r="J35" i="10"/>
  <c r="N35" i="10" s="1"/>
  <c r="R35" i="10" s="1"/>
  <c r="T35" i="10" s="1"/>
  <c r="X35" i="10" s="1"/>
  <c r="AB35" i="10" s="1"/>
  <c r="S34" i="10"/>
  <c r="S87" i="10" s="1"/>
  <c r="J34" i="10"/>
  <c r="N34" i="10" s="1"/>
  <c r="R34" i="10" s="1"/>
  <c r="T34" i="10" s="1"/>
  <c r="X34" i="10" s="1"/>
  <c r="AB34" i="10" s="1"/>
  <c r="R33" i="10"/>
  <c r="T33" i="10" s="1"/>
  <c r="X33" i="10" s="1"/>
  <c r="AB33" i="10" s="1"/>
  <c r="Q33" i="10"/>
  <c r="R32" i="10"/>
  <c r="T32" i="10" s="1"/>
  <c r="X32" i="10" s="1"/>
  <c r="AB32" i="10" s="1"/>
  <c r="Q32" i="10"/>
  <c r="T31" i="10"/>
  <c r="X31" i="10" s="1"/>
  <c r="N30" i="10"/>
  <c r="R30" i="10" s="1"/>
  <c r="T30" i="10" s="1"/>
  <c r="X30" i="10" s="1"/>
  <c r="AB30" i="10" s="1"/>
  <c r="J28" i="10"/>
  <c r="N28" i="10" s="1"/>
  <c r="R28" i="10" s="1"/>
  <c r="T28" i="10" s="1"/>
  <c r="X28" i="10" s="1"/>
  <c r="AB28" i="10" s="1"/>
  <c r="T27" i="10"/>
  <c r="X27" i="10" s="1"/>
  <c r="AB27" i="10" s="1"/>
  <c r="J27" i="10"/>
  <c r="N27" i="10" s="1"/>
  <c r="J26" i="10"/>
  <c r="N26" i="10" s="1"/>
  <c r="R26" i="10" s="1"/>
  <c r="T26" i="10" s="1"/>
  <c r="X26" i="10" s="1"/>
  <c r="AB26" i="10" s="1"/>
  <c r="E25" i="10"/>
  <c r="J25" i="10" s="1"/>
  <c r="N25" i="10" s="1"/>
  <c r="R25" i="10" s="1"/>
  <c r="T25" i="10" s="1"/>
  <c r="X25" i="10" s="1"/>
  <c r="AB25" i="10" s="1"/>
  <c r="E24" i="10"/>
  <c r="J24" i="10" s="1"/>
  <c r="N24" i="10" s="1"/>
  <c r="R24" i="10" s="1"/>
  <c r="T24" i="10" s="1"/>
  <c r="X24" i="10" s="1"/>
  <c r="AB24" i="10" s="1"/>
  <c r="J23" i="10"/>
  <c r="N23" i="10" s="1"/>
  <c r="R23" i="10" s="1"/>
  <c r="T23" i="10" s="1"/>
  <c r="X23" i="10" s="1"/>
  <c r="AB23" i="10" s="1"/>
  <c r="J22" i="10"/>
  <c r="N22" i="10" s="1"/>
  <c r="R22" i="10" s="1"/>
  <c r="T22" i="10" s="1"/>
  <c r="X22" i="10" s="1"/>
  <c r="AB22" i="10" s="1"/>
  <c r="J21" i="10"/>
  <c r="N21" i="10" s="1"/>
  <c r="R21" i="10" s="1"/>
  <c r="T21" i="10" s="1"/>
  <c r="X21" i="10" s="1"/>
  <c r="AB21" i="10" s="1"/>
  <c r="J20" i="10"/>
  <c r="N20" i="10" s="1"/>
  <c r="R20" i="10" s="1"/>
  <c r="T20" i="10" s="1"/>
  <c r="X20" i="10" s="1"/>
  <c r="AB20" i="10" s="1"/>
  <c r="T19" i="10"/>
  <c r="X19" i="10" s="1"/>
  <c r="AB19" i="10" s="1"/>
  <c r="J19" i="10"/>
  <c r="N19" i="10" s="1"/>
  <c r="J18" i="10"/>
  <c r="N18" i="10" s="1"/>
  <c r="R18" i="10" s="1"/>
  <c r="T18" i="10" s="1"/>
  <c r="X18" i="10" s="1"/>
  <c r="AB18" i="10" s="1"/>
  <c r="N17" i="10"/>
  <c r="R17" i="10" s="1"/>
  <c r="T17" i="10" s="1"/>
  <c r="X17" i="10" s="1"/>
  <c r="AB17" i="10" s="1"/>
  <c r="N16" i="10"/>
  <c r="R16" i="10" s="1"/>
  <c r="T16" i="10" s="1"/>
  <c r="X16" i="10" s="1"/>
  <c r="AB16" i="10" s="1"/>
  <c r="J15" i="10"/>
  <c r="N15" i="10" s="1"/>
  <c r="R15" i="10" s="1"/>
  <c r="T15" i="10" s="1"/>
  <c r="X15" i="10" s="1"/>
  <c r="AB15" i="10" s="1"/>
  <c r="J14" i="10"/>
  <c r="N14" i="10" s="1"/>
  <c r="R14" i="10" s="1"/>
  <c r="T14" i="10" s="1"/>
  <c r="X14" i="10" s="1"/>
  <c r="AB14" i="10" s="1"/>
  <c r="T13" i="10"/>
  <c r="X13" i="10" s="1"/>
  <c r="F12" i="10"/>
  <c r="J12" i="10" s="1"/>
  <c r="N12" i="10" s="1"/>
  <c r="R12" i="10" s="1"/>
  <c r="T12" i="10" s="1"/>
  <c r="X12" i="10" s="1"/>
  <c r="AB12" i="10" s="1"/>
  <c r="E11" i="10"/>
  <c r="J11" i="10" s="1"/>
  <c r="N11" i="10" s="1"/>
  <c r="R11" i="10" s="1"/>
  <c r="T11" i="10" s="1"/>
  <c r="X11" i="10" s="1"/>
  <c r="AB11" i="10" s="1"/>
  <c r="E10" i="10"/>
  <c r="J10" i="10" s="1"/>
  <c r="N10" i="10" s="1"/>
  <c r="R10" i="10" s="1"/>
  <c r="T10" i="10" s="1"/>
  <c r="X10" i="10" s="1"/>
  <c r="AB10" i="10" s="1"/>
  <c r="J9" i="10"/>
  <c r="N9" i="10" s="1"/>
  <c r="R9" i="10" s="1"/>
  <c r="T9" i="10" s="1"/>
  <c r="X9" i="10" s="1"/>
  <c r="AB9" i="10" s="1"/>
  <c r="F8" i="10"/>
  <c r="N7" i="10"/>
  <c r="R7" i="10" s="1"/>
  <c r="T7" i="10" s="1"/>
  <c r="J6" i="10"/>
  <c r="AB77" i="10" l="1"/>
  <c r="AB78" i="10"/>
  <c r="AA54" i="10"/>
  <c r="AA87" i="10" s="1"/>
  <c r="Z88" i="10" s="1"/>
  <c r="M48" i="10"/>
  <c r="F87" i="10"/>
  <c r="J8" i="10"/>
  <c r="N8" i="10" s="1"/>
  <c r="R8" i="10" s="1"/>
  <c r="T8" i="10" s="1"/>
  <c r="X8" i="10" s="1"/>
  <c r="AB8" i="10" s="1"/>
  <c r="X51" i="10"/>
  <c r="AB51" i="10" s="1"/>
  <c r="AB46" i="10"/>
  <c r="U45" i="10"/>
  <c r="T45" i="10"/>
  <c r="X7" i="10"/>
  <c r="AB7" i="10" s="1"/>
  <c r="N6" i="10"/>
  <c r="E87" i="10"/>
  <c r="V49" i="9"/>
  <c r="T87" i="10" l="1"/>
  <c r="J87" i="10"/>
  <c r="AB54" i="10"/>
  <c r="M87" i="10"/>
  <c r="Q48" i="10"/>
  <c r="Q87" i="10" s="1"/>
  <c r="U87" i="10"/>
  <c r="V56" i="10"/>
  <c r="N87" i="10"/>
  <c r="R6" i="10"/>
  <c r="X45" i="10"/>
  <c r="AB45" i="10" s="1"/>
  <c r="T13" i="9"/>
  <c r="X13" i="9" s="1"/>
  <c r="T19" i="9"/>
  <c r="X19" i="9" s="1"/>
  <c r="T27" i="9"/>
  <c r="T30" i="9"/>
  <c r="X30" i="9" s="1"/>
  <c r="T49" i="9"/>
  <c r="X49" i="9" s="1"/>
  <c r="T50" i="9"/>
  <c r="X50" i="9" s="1"/>
  <c r="T51" i="9"/>
  <c r="X51" i="9" s="1"/>
  <c r="T52" i="9"/>
  <c r="T57" i="9"/>
  <c r="X57" i="9" s="1"/>
  <c r="T79" i="9"/>
  <c r="X79" i="9" s="1"/>
  <c r="R87" i="10" l="1"/>
  <c r="R89" i="10" s="1"/>
  <c r="X6" i="10"/>
  <c r="V87" i="10"/>
  <c r="X56" i="10"/>
  <c r="AB56" i="10" s="1"/>
  <c r="J51" i="9"/>
  <c r="N51" i="9" s="1"/>
  <c r="J50" i="9"/>
  <c r="N50" i="9" s="1"/>
  <c r="AB87" i="10" l="1"/>
  <c r="X87" i="10"/>
  <c r="S38" i="9"/>
  <c r="X27" i="9" l="1"/>
  <c r="J27" i="9"/>
  <c r="N27" i="9" s="1"/>
  <c r="W83" i="9" l="1"/>
  <c r="J19" i="9"/>
  <c r="N19" i="9" s="1"/>
  <c r="S33" i="9" l="1"/>
  <c r="S83" i="9" l="1"/>
  <c r="R32" i="9" l="1"/>
  <c r="T32" i="9" s="1"/>
  <c r="X32" i="9" s="1"/>
  <c r="Q32" i="9"/>
  <c r="Q31" i="9"/>
  <c r="Q36" i="9"/>
  <c r="Q37" i="9"/>
  <c r="Q69" i="9"/>
  <c r="O46" i="9"/>
  <c r="O83" i="9" s="1"/>
  <c r="P83" i="9"/>
  <c r="R69" i="9"/>
  <c r="T69" i="9" s="1"/>
  <c r="X69" i="9" s="1"/>
  <c r="R36" i="9"/>
  <c r="T36" i="9" s="1"/>
  <c r="X36" i="9" s="1"/>
  <c r="R31" i="9"/>
  <c r="T31" i="9" s="1"/>
  <c r="X31" i="9" s="1"/>
  <c r="R67" i="9"/>
  <c r="T67" i="9" s="1"/>
  <c r="X67" i="9" s="1"/>
  <c r="D91" i="9"/>
  <c r="L83" i="9"/>
  <c r="K83" i="9"/>
  <c r="I83" i="9"/>
  <c r="D83" i="9"/>
  <c r="J82" i="9"/>
  <c r="N82" i="9" s="1"/>
  <c r="R82" i="9" s="1"/>
  <c r="T82" i="9" s="1"/>
  <c r="X82" i="9" s="1"/>
  <c r="J81" i="9"/>
  <c r="N81" i="9" s="1"/>
  <c r="R81" i="9" s="1"/>
  <c r="T81" i="9" s="1"/>
  <c r="X81" i="9" s="1"/>
  <c r="N80" i="9"/>
  <c r="R80" i="9" s="1"/>
  <c r="T80" i="9" s="1"/>
  <c r="X80" i="9" s="1"/>
  <c r="N78" i="9"/>
  <c r="R78" i="9" s="1"/>
  <c r="T78" i="9" s="1"/>
  <c r="X78" i="9" s="1"/>
  <c r="F77" i="9"/>
  <c r="J77" i="9" s="1"/>
  <c r="N77" i="9" s="1"/>
  <c r="R77" i="9" s="1"/>
  <c r="T77" i="9" s="1"/>
  <c r="X77" i="9" s="1"/>
  <c r="J76" i="9"/>
  <c r="N76" i="9" s="1"/>
  <c r="R76" i="9" s="1"/>
  <c r="T76" i="9" s="1"/>
  <c r="X76" i="9" s="1"/>
  <c r="N75" i="9"/>
  <c r="R75" i="9" s="1"/>
  <c r="T75" i="9" s="1"/>
  <c r="X75" i="9" s="1"/>
  <c r="J74" i="9"/>
  <c r="N74" i="9" s="1"/>
  <c r="R74" i="9" s="1"/>
  <c r="T74" i="9" s="1"/>
  <c r="X74" i="9" s="1"/>
  <c r="J73" i="9"/>
  <c r="N73" i="9" s="1"/>
  <c r="R73" i="9" s="1"/>
  <c r="T73" i="9" s="1"/>
  <c r="X73" i="9" s="1"/>
  <c r="J72" i="9"/>
  <c r="N72" i="9" s="1"/>
  <c r="R72" i="9" s="1"/>
  <c r="T72" i="9" s="1"/>
  <c r="X72" i="9" s="1"/>
  <c r="N71" i="9"/>
  <c r="R71" i="9" s="1"/>
  <c r="T71" i="9" s="1"/>
  <c r="X71" i="9" s="1"/>
  <c r="N70" i="9"/>
  <c r="R70" i="9" s="1"/>
  <c r="T70" i="9" s="1"/>
  <c r="X70" i="9" s="1"/>
  <c r="N68" i="9"/>
  <c r="R68" i="9" s="1"/>
  <c r="T68" i="9" s="1"/>
  <c r="X68" i="9" s="1"/>
  <c r="N66" i="9"/>
  <c r="R66" i="9" s="1"/>
  <c r="T66" i="9" s="1"/>
  <c r="X66" i="9" s="1"/>
  <c r="N65" i="9"/>
  <c r="R65" i="9" s="1"/>
  <c r="T65" i="9" s="1"/>
  <c r="X65" i="9" s="1"/>
  <c r="J64" i="9"/>
  <c r="N64" i="9" s="1"/>
  <c r="R64" i="9" s="1"/>
  <c r="T64" i="9" s="1"/>
  <c r="X64" i="9" s="1"/>
  <c r="F63" i="9"/>
  <c r="J63" i="9" s="1"/>
  <c r="N63" i="9" s="1"/>
  <c r="R63" i="9" s="1"/>
  <c r="T63" i="9" s="1"/>
  <c r="X63" i="9" s="1"/>
  <c r="G62" i="9"/>
  <c r="J62" i="9" s="1"/>
  <c r="N62" i="9" s="1"/>
  <c r="R62" i="9" s="1"/>
  <c r="T62" i="9" s="1"/>
  <c r="X62" i="9" s="1"/>
  <c r="J61" i="9"/>
  <c r="N61" i="9" s="1"/>
  <c r="R61" i="9" s="1"/>
  <c r="T61" i="9" s="1"/>
  <c r="X61" i="9" s="1"/>
  <c r="J60" i="9"/>
  <c r="N60" i="9" s="1"/>
  <c r="R60" i="9" s="1"/>
  <c r="T60" i="9" s="1"/>
  <c r="X60" i="9" s="1"/>
  <c r="J59" i="9"/>
  <c r="N59" i="9" s="1"/>
  <c r="R59" i="9" s="1"/>
  <c r="T59" i="9" s="1"/>
  <c r="X59" i="9" s="1"/>
  <c r="N58" i="9"/>
  <c r="R58" i="9" s="1"/>
  <c r="T58" i="9" s="1"/>
  <c r="X58" i="9" s="1"/>
  <c r="N56" i="9"/>
  <c r="R56" i="9" s="1"/>
  <c r="T56" i="9" s="1"/>
  <c r="X56" i="9" s="1"/>
  <c r="J55" i="9"/>
  <c r="N55" i="9" s="1"/>
  <c r="R55" i="9" s="1"/>
  <c r="T55" i="9" s="1"/>
  <c r="X55" i="9" s="1"/>
  <c r="J54" i="9"/>
  <c r="N54" i="9" s="1"/>
  <c r="R54" i="9" s="1"/>
  <c r="T54" i="9" s="1"/>
  <c r="X54" i="9" s="1"/>
  <c r="N53" i="9"/>
  <c r="R53" i="9" s="1"/>
  <c r="T53" i="9" s="1"/>
  <c r="X53" i="9" s="1"/>
  <c r="J48" i="9"/>
  <c r="N48" i="9" s="1"/>
  <c r="R48" i="9" s="1"/>
  <c r="T48" i="9" s="1"/>
  <c r="X48" i="9" s="1"/>
  <c r="J47" i="9"/>
  <c r="N47" i="9" s="1"/>
  <c r="R47" i="9" s="1"/>
  <c r="T47" i="9" s="1"/>
  <c r="X47" i="9" s="1"/>
  <c r="J46" i="9"/>
  <c r="N46" i="9" s="1"/>
  <c r="J45" i="9"/>
  <c r="N45" i="9" s="1"/>
  <c r="R45" i="9" s="1"/>
  <c r="T45" i="9" s="1"/>
  <c r="X45" i="9" s="1"/>
  <c r="J44" i="9"/>
  <c r="N44" i="9" s="1"/>
  <c r="R44" i="9" s="1"/>
  <c r="T44" i="9" s="1"/>
  <c r="X44" i="9" s="1"/>
  <c r="J43" i="9"/>
  <c r="N43" i="9" s="1"/>
  <c r="R43" i="9" s="1"/>
  <c r="J42" i="9"/>
  <c r="N42" i="9" s="1"/>
  <c r="R42" i="9" s="1"/>
  <c r="T42" i="9" s="1"/>
  <c r="X42" i="9" s="1"/>
  <c r="J41" i="9"/>
  <c r="N41" i="9" s="1"/>
  <c r="R41" i="9" s="1"/>
  <c r="T41" i="9" s="1"/>
  <c r="X41" i="9" s="1"/>
  <c r="N40" i="9"/>
  <c r="R40" i="9" s="1"/>
  <c r="T40" i="9" s="1"/>
  <c r="X40" i="9" s="1"/>
  <c r="J39" i="9"/>
  <c r="N39" i="9" s="1"/>
  <c r="R39" i="9" s="1"/>
  <c r="T39" i="9" s="1"/>
  <c r="X39" i="9" s="1"/>
  <c r="G38" i="9"/>
  <c r="E38" i="9"/>
  <c r="F37" i="9"/>
  <c r="J37" i="9" s="1"/>
  <c r="N37" i="9" s="1"/>
  <c r="R37" i="9" s="1"/>
  <c r="T37" i="9" s="1"/>
  <c r="X37" i="9" s="1"/>
  <c r="E35" i="9"/>
  <c r="J35" i="9" s="1"/>
  <c r="N35" i="9" s="1"/>
  <c r="R35" i="9" s="1"/>
  <c r="T35" i="9" s="1"/>
  <c r="X35" i="9" s="1"/>
  <c r="J34" i="9"/>
  <c r="N34" i="9" s="1"/>
  <c r="R34" i="9" s="1"/>
  <c r="T34" i="9" s="1"/>
  <c r="X34" i="9" s="1"/>
  <c r="J33" i="9"/>
  <c r="N33" i="9" s="1"/>
  <c r="R33" i="9" s="1"/>
  <c r="T33" i="9" s="1"/>
  <c r="X33" i="9" s="1"/>
  <c r="N29" i="9"/>
  <c r="R29" i="9" s="1"/>
  <c r="T29" i="9" s="1"/>
  <c r="X29" i="9" s="1"/>
  <c r="J28" i="9"/>
  <c r="N28" i="9" s="1"/>
  <c r="R28" i="9" s="1"/>
  <c r="T28" i="9" s="1"/>
  <c r="X28" i="9" s="1"/>
  <c r="J26" i="9"/>
  <c r="N26" i="9" s="1"/>
  <c r="R26" i="9" s="1"/>
  <c r="T26" i="9" s="1"/>
  <c r="X26" i="9" s="1"/>
  <c r="E25" i="9"/>
  <c r="J25" i="9" s="1"/>
  <c r="N25" i="9" s="1"/>
  <c r="R25" i="9" s="1"/>
  <c r="T25" i="9" s="1"/>
  <c r="X25" i="9" s="1"/>
  <c r="E24" i="9"/>
  <c r="J24" i="9" s="1"/>
  <c r="N24" i="9" s="1"/>
  <c r="R24" i="9" s="1"/>
  <c r="T24" i="9" s="1"/>
  <c r="X24" i="9" s="1"/>
  <c r="J23" i="9"/>
  <c r="N23" i="9" s="1"/>
  <c r="R23" i="9" s="1"/>
  <c r="T23" i="9" s="1"/>
  <c r="X23" i="9" s="1"/>
  <c r="J22" i="9"/>
  <c r="N22" i="9" s="1"/>
  <c r="R22" i="9" s="1"/>
  <c r="T22" i="9" s="1"/>
  <c r="X22" i="9" s="1"/>
  <c r="J21" i="9"/>
  <c r="N21" i="9" s="1"/>
  <c r="R21" i="9" s="1"/>
  <c r="T21" i="9" s="1"/>
  <c r="X21" i="9" s="1"/>
  <c r="J20" i="9"/>
  <c r="N20" i="9" s="1"/>
  <c r="R20" i="9" s="1"/>
  <c r="T20" i="9" s="1"/>
  <c r="X20" i="9" s="1"/>
  <c r="J18" i="9"/>
  <c r="N18" i="9" s="1"/>
  <c r="R18" i="9" s="1"/>
  <c r="T18" i="9" s="1"/>
  <c r="X18" i="9" s="1"/>
  <c r="N17" i="9"/>
  <c r="R17" i="9" s="1"/>
  <c r="T17" i="9" s="1"/>
  <c r="X17" i="9" s="1"/>
  <c r="N16" i="9"/>
  <c r="R16" i="9" s="1"/>
  <c r="T16" i="9" s="1"/>
  <c r="X16" i="9" s="1"/>
  <c r="J15" i="9"/>
  <c r="N15" i="9" s="1"/>
  <c r="R15" i="9" s="1"/>
  <c r="T15" i="9" s="1"/>
  <c r="X15" i="9" s="1"/>
  <c r="J14" i="9"/>
  <c r="N14" i="9" s="1"/>
  <c r="R14" i="9" s="1"/>
  <c r="T14" i="9" s="1"/>
  <c r="X14" i="9" s="1"/>
  <c r="F12" i="9"/>
  <c r="J12" i="9" s="1"/>
  <c r="N12" i="9" s="1"/>
  <c r="R12" i="9" s="1"/>
  <c r="T12" i="9" s="1"/>
  <c r="X12" i="9" s="1"/>
  <c r="E11" i="9"/>
  <c r="J11" i="9" s="1"/>
  <c r="N11" i="9" s="1"/>
  <c r="R11" i="9" s="1"/>
  <c r="T11" i="9" s="1"/>
  <c r="X11" i="9" s="1"/>
  <c r="E10" i="9"/>
  <c r="J9" i="9"/>
  <c r="N9" i="9" s="1"/>
  <c r="R9" i="9" s="1"/>
  <c r="T9" i="9" s="1"/>
  <c r="X9" i="9" s="1"/>
  <c r="F8" i="9"/>
  <c r="J8" i="9" s="1"/>
  <c r="N8" i="9" s="1"/>
  <c r="R8" i="9" s="1"/>
  <c r="T8" i="9" s="1"/>
  <c r="X8" i="9" s="1"/>
  <c r="N7" i="9"/>
  <c r="R7" i="9" s="1"/>
  <c r="T7" i="9" s="1"/>
  <c r="J6" i="9"/>
  <c r="N6" i="9" s="1"/>
  <c r="R6" i="9" s="1"/>
  <c r="X6" i="9" s="1"/>
  <c r="T43" i="9" l="1"/>
  <c r="U43" i="9"/>
  <c r="V52" i="9" s="1"/>
  <c r="X7" i="9"/>
  <c r="U83" i="9"/>
  <c r="J38" i="9"/>
  <c r="N38" i="9" s="1"/>
  <c r="R38" i="9" s="1"/>
  <c r="T38" i="9" s="1"/>
  <c r="X38" i="9" s="1"/>
  <c r="G83" i="9"/>
  <c r="E83" i="9"/>
  <c r="R46" i="9"/>
  <c r="T46" i="9" s="1"/>
  <c r="X46" i="9" s="1"/>
  <c r="F83" i="9"/>
  <c r="J10" i="9"/>
  <c r="N10" i="9" s="1"/>
  <c r="R10" i="9" s="1"/>
  <c r="T10" i="9" s="1"/>
  <c r="X10" i="9" s="1"/>
  <c r="M46" i="9"/>
  <c r="X52" i="9" l="1"/>
  <c r="V83" i="9"/>
  <c r="X43" i="9"/>
  <c r="X83" i="9" s="1"/>
  <c r="T83" i="9"/>
  <c r="M83" i="9"/>
  <c r="Q46" i="9"/>
  <c r="Q83" i="9" s="1"/>
  <c r="R83" i="9"/>
  <c r="N83" i="9"/>
  <c r="J83" i="9"/>
  <c r="D85" i="9" s="1"/>
  <c r="R85" i="9" l="1"/>
</calcChain>
</file>

<file path=xl/sharedStrings.xml><?xml version="1.0" encoding="utf-8"?>
<sst xmlns="http://schemas.openxmlformats.org/spreadsheetml/2006/main" count="786" uniqueCount="197">
  <si>
    <t>Κωδικός</t>
  </si>
  <si>
    <t>Περιγραφή</t>
  </si>
  <si>
    <t>00</t>
  </si>
  <si>
    <t>ΓΕΝΙΚΕΣ ΥΠΗΡΕΣΙΕΣ</t>
  </si>
  <si>
    <t>ΟΙΚΟΝΟΜΙΚΕΣ ΔΙΟΙΚΗΤΙΚΕΣ ΥΠΗΡΕΣΙΕΣ</t>
  </si>
  <si>
    <t>7133.0001</t>
  </si>
  <si>
    <t>7133.0004</t>
  </si>
  <si>
    <t>7135.0008</t>
  </si>
  <si>
    <t>ΥΠΗΡΕΣΙΕΣ ΠΟΛΙΤΙΣΜΟΥ ΑΘΛΗΤΙΣΜΟΥ ΚΟΙΝΩΝΙΚΗΣ  ΠΟΛΙΤΙΚΗΣ  ΚΕΠ</t>
  </si>
  <si>
    <t>6265.0012</t>
  </si>
  <si>
    <t>7311.0006</t>
  </si>
  <si>
    <r>
      <t>Διαμόρφωση χώρου Κέντρου Ενημέρωσης Υποστήρξιξης Δανειοληπτών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</si>
  <si>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7331.0007</t>
  </si>
  <si>
    <r>
      <t>Συντήρηση Δημοτικών Κτιρίων (</t>
    </r>
    <r>
      <rPr>
        <sz val="9"/>
        <color rgb="FFFF0000"/>
        <rFont val="Arial"/>
        <family val="2"/>
        <charset val="161"/>
      </rPr>
      <t>ΣΑΤΑ 2015</t>
    </r>
    <r>
      <rPr>
        <sz val="9"/>
        <color indexed="8"/>
        <rFont val="Arial"/>
        <family val="2"/>
        <charset val="161"/>
      </rPr>
      <t xml:space="preserve">)  </t>
    </r>
  </si>
  <si>
    <t>7331.0013</t>
  </si>
  <si>
    <t>7331.0017</t>
  </si>
  <si>
    <t>7331.0018</t>
  </si>
  <si>
    <t>7331.0019</t>
  </si>
  <si>
    <t>7331.0096</t>
  </si>
  <si>
    <t>ΥΠΗΡΕΣΙΑ ΤΕΧΝΙΚΩΝ ΕΡΓΩΝ</t>
  </si>
  <si>
    <t>30</t>
  </si>
  <si>
    <t>7312.0001</t>
  </si>
  <si>
    <t>7323.0005</t>
  </si>
  <si>
    <t>7323.0006</t>
  </si>
  <si>
    <t>7323.0007</t>
  </si>
  <si>
    <t>7413.0007</t>
  </si>
  <si>
    <t>ΥΠΗΡΕΣΙΕΣ ΠΡΑΣΙΝΟΥ</t>
  </si>
  <si>
    <t>35</t>
  </si>
  <si>
    <t>ΥΠΗΡΕΣΙΑ ΠΟΛΕΟΔΟΜΙΑΣ</t>
  </si>
  <si>
    <t>ΥΠΗΡΕΣΙΕΣ ΝΕΚΡΟΤΑΦΕΙΩΝ</t>
  </si>
  <si>
    <t>ΣΥΝΟΛΟ</t>
  </si>
  <si>
    <t>7331.0027</t>
  </si>
  <si>
    <r>
      <t>Μελέτη στατικής επάρκειας κτιρίου Παιδικού Σταθμού στην οδό Ισμήνης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</si>
  <si>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7413.0013</t>
  </si>
  <si>
    <t>7311.0005</t>
  </si>
  <si>
    <t>Προμήθεια και τοποθέτηση κοινοτάφειου</t>
  </si>
  <si>
    <r>
      <t>Προμήθεια και εγκατάσταση ηλεκτρονικού εξοπλισμού και αυτοματισμών στον κινηματογράφο Καλυψώ και στο δημοτικό Θέατρο</t>
    </r>
    <r>
      <rPr>
        <sz val="9"/>
        <color rgb="FFFF0000"/>
        <rFont val="Arial"/>
        <family val="2"/>
        <charset val="161"/>
      </rPr>
      <t xml:space="preserve"> ΣΑΤΑ</t>
    </r>
  </si>
  <si>
    <t>Προμήθεια εκτυπωτών και scanners</t>
  </si>
  <si>
    <t>7134.0031</t>
  </si>
  <si>
    <t>ΣΑΤΑ 31/12/2020</t>
  </si>
  <si>
    <t>4η ΑΝΑΚΑΤΑΝΟΜΗ  ../2021 ΑΠΟΦΑΣΗ Δ.Σ.</t>
  </si>
  <si>
    <t>7134.0040</t>
  </si>
  <si>
    <t>6262.0049</t>
  </si>
  <si>
    <t>7135.0020</t>
  </si>
  <si>
    <t>7322.0015</t>
  </si>
  <si>
    <t>7135.0031</t>
  </si>
  <si>
    <r>
      <t>Συντήρηση σχολικών κτιρίων 2018 (</t>
    </r>
    <r>
      <rPr>
        <sz val="9"/>
        <color rgb="FFFF0000"/>
        <rFont val="Arial"/>
        <family val="2"/>
        <charset val="161"/>
      </rPr>
      <t xml:space="preserve"> ΣΑΤΑ π.ε.</t>
    </r>
    <r>
      <rPr>
        <sz val="9"/>
        <color indexed="8"/>
        <rFont val="Arial"/>
        <family val="2"/>
        <charset val="161"/>
      </rPr>
      <t xml:space="preserve">)  </t>
    </r>
  </si>
  <si>
    <r>
      <t>Αξιολόγηση σκοπιμότητας και βιωσιμότητας δράσης αντικατάστασης φωτιστικών σωμάτων οδικού φωτισμού (</t>
    </r>
    <r>
      <rPr>
        <sz val="9"/>
        <color rgb="FFFF0000"/>
        <rFont val="Arial"/>
        <family val="2"/>
        <charset val="161"/>
      </rPr>
      <t>ΣΑΤΑ π.ε. 100€, ΙΔΙΟΙ ΠΟΡΟΙ 24.700)</t>
    </r>
  </si>
  <si>
    <t>ΜΕΙΩΣΕΙΣ</t>
  </si>
  <si>
    <t>ΕΝΙΣΧΥΣΕΙΣ</t>
  </si>
  <si>
    <t>ΣΑΤΑ 2022</t>
  </si>
  <si>
    <r>
      <t xml:space="preserve">Κατασκευή χωνευτηρίου στο δημοτικό κοιμητήριο </t>
    </r>
    <r>
      <rPr>
        <sz val="9"/>
        <color rgb="FFFF0000"/>
        <rFont val="Arial"/>
        <family val="2"/>
        <charset val="161"/>
      </rPr>
      <t>(ΣΑΤΑπ.ε. 100€, ΙΔΙΟΙ ΠΟΡΟΙ 74.300€)</t>
    </r>
  </si>
  <si>
    <t xml:space="preserve"> 6261.0012</t>
  </si>
  <si>
    <t xml:space="preserve"> 6262.0001</t>
  </si>
  <si>
    <t xml:space="preserve"> 7135.0019</t>
  </si>
  <si>
    <t>Προμήθεια εξοπλισμού για την αναβάθμιση του πάρκου Δαβάκη και εφαπτόμενων αυτής κοινόχρηστων χώρων του Δήμου Καλλιθέας (ΣΑΤΑ π.ε. 333.156,14, ΣΑΤΑ 2022 125.549,11)</t>
  </si>
  <si>
    <t>7323.0010</t>
  </si>
  <si>
    <t>6262.0007</t>
  </si>
  <si>
    <t xml:space="preserve"> 6262.0050</t>
  </si>
  <si>
    <t xml:space="preserve"> 7312.0011</t>
  </si>
  <si>
    <t>Αποκατάσταση του αρδευτικού δικτύου σε χώρους πρασίνου του Δήμου μας (ΣΑΤΑ 2022)</t>
  </si>
  <si>
    <t>Προμήθεια ηλεκτρονικών εξαρτημάτων για την επέκταση του κεντρικού δικτύου άρδευσης (ΣΑΤΑ 2022)</t>
  </si>
  <si>
    <t xml:space="preserve"> 6662.0013</t>
  </si>
  <si>
    <t xml:space="preserve">  6662.0007</t>
  </si>
  <si>
    <t>Προμήθεια ανταλλακτικών για όργανα παιδικών χαρών (ΣΑΤΑ 2022)</t>
  </si>
  <si>
    <t>7333.0008</t>
  </si>
  <si>
    <t>7333.0009</t>
  </si>
  <si>
    <t>Συντήρηση δημοτικών κτιρίων (ΣΑΤΑ 2020 72.090€, Ι.Π. 2022  2.310€)</t>
  </si>
  <si>
    <t>ΣΑΤΑ 2023</t>
  </si>
  <si>
    <r>
      <t>Προμήθεια συστήματος διαδικτυακής οικονομικής πληροφόρησης συναλλασσόμενων και εφαρμογή διασύνδεσης με ΔΙΑΣ για ηλεκτρονικές πληρωμές</t>
    </r>
    <r>
      <rPr>
        <sz val="9"/>
        <color rgb="FFFF0000"/>
        <rFont val="Arial"/>
        <family val="2"/>
        <charset val="161"/>
      </rPr>
      <t xml:space="preserve"> </t>
    </r>
  </si>
  <si>
    <t xml:space="preserve">Εργασίες για εγκατάσταση και παραμετροποίηση υποδομών Κεντρικού Υπολογιστικού Συστήματος </t>
  </si>
  <si>
    <t xml:space="preserve">Διαμόρφωση χώρου σε ΚΑΠΗ (Εσπερίδων &amp; Αριστογείτονος) </t>
  </si>
  <si>
    <t>ΣΑΤΑ 16/09/2022</t>
  </si>
  <si>
    <t xml:space="preserve">Αντικατάσταση υδραυλικών βανών και τμημάτων αυτών στα αρδευτικά φρεάτια (πίλαρ) </t>
  </si>
  <si>
    <t>Κηποτεχνική συντήρηση σε πάρκα και πλατείες του Δήμου μας(ΣΑΤΑ 2022 15.350€ ΣΑΤΑ π.ε. 21.850€ )</t>
  </si>
  <si>
    <t xml:space="preserve">Διαμόρφωση χώρου λειτουργίας δομής αστέγων Ελ/ Βενιζέλου 363 (3.558 Ι.Π.) </t>
  </si>
  <si>
    <t>Συντήρηση και επισκευή ανελκυστήρων ιδιόκτητων και μισθωμένων κτιρίων του Δήμου (ΣΑΤΑ 2021 10.307,57€, ΣΑΤΑ 2022 15.000€, ΣΑΤΑ π.ε. 3.613,63€)</t>
  </si>
  <si>
    <t xml:space="preserve">Μελέτη βιοκλιματικής - αστικής ανάπλασης ενοποίησης και διασύνδεσης του ΚΠΙΣΝ με το ανοικτό κέντρο εμπορίου του Δήμου Καλλιθέας (Πρ. σύμβαση με Ε.Ε.Τ.Α.Α) </t>
  </si>
  <si>
    <t xml:space="preserve">Προμήθεια και εγκατάσταση συστημάτων ασφαλείας δημοτικών κτιρίων </t>
  </si>
  <si>
    <t xml:space="preserve">Κατασκευή δευτερευόντων αγωγών ακαθάρτων και εξωτερικών διακλαδώσεων 2014 </t>
  </si>
  <si>
    <t xml:space="preserve">Ασφαλτοστρώσεις οδών 2018 </t>
  </si>
  <si>
    <t>6262.0052</t>
  </si>
  <si>
    <t>Καταπολέμηση του ρυγχοφόρου (RHYNCHOPHOROUS FERRUGINEUS) στα φοινικοειδή (ΣΑΤΑ)</t>
  </si>
  <si>
    <t>Ανακατασκευή του παλαιού δαπέδου ασφαλείας σε παιδικές χαρές του Δήμου (ΣΑΤΑ)</t>
  </si>
  <si>
    <t>Προμήθεια οργάνων και δαπέδου ασφαλείας για τη νέα παιδκή χαρά στις οδούς Υψηλάντου και Ελπίδος στο Δήμο Καλλιθέας (ΣΑΤΑ)</t>
  </si>
  <si>
    <t>Διαμόρφωση χώρου και προμήθεια οργάνων για την κατασκευή νέας παιδικής χαράς επί των οδών Πλάτωνος και Υψηλάντου.(ΣΑΤΑ)</t>
  </si>
  <si>
    <t>7321.0001</t>
  </si>
  <si>
    <t>Κατασκευή κτιρίου πολιτιστικού κέντρου στο Ο.Τ. 124</t>
  </si>
  <si>
    <t>7134.0030</t>
  </si>
  <si>
    <t>Νέα διαδικτυακή πύλη του Δήμου Καλλιθέας</t>
  </si>
  <si>
    <t xml:space="preserve"> 7323.0012</t>
  </si>
  <si>
    <t xml:space="preserve"> 7135.0024</t>
  </si>
  <si>
    <t>6262.0053</t>
  </si>
  <si>
    <t>Αντικατάσταση και συντήρηση πίλαρσ οδικού φωτισμού(ΣΑΤΑ 2022 10.005€ Ι.Π. 64.395€)</t>
  </si>
  <si>
    <r>
      <t xml:space="preserve">Διαμόρφωση κτιρίου οδού Δαβάκη 14 </t>
    </r>
    <r>
      <rPr>
        <sz val="9"/>
        <color rgb="FFFF0000"/>
        <rFont val="Arial"/>
        <family val="2"/>
        <charset val="161"/>
      </rPr>
      <t xml:space="preserve">ΣΑΤΑ 2022 15.500€ ΣΑΤΑ π.ε. 126,99€, 3.860€ Ι.Π.) </t>
    </r>
  </si>
  <si>
    <t>ΠΛΗΡΩΘΗΚΑΝ ΑΠΌ 16/09/2022</t>
  </si>
  <si>
    <t>1η ΑΝΑΚΑΤΑΝΟΜΗ           21/2023 ΑΠΟΦΑΣΗ ΔΣ</t>
  </si>
  <si>
    <t>6261.0013</t>
  </si>
  <si>
    <t>Συντήρηση δημοτικών κτιρίων (ΣΑΤΑ 2020 72.090€, ΣΑΤΑ 2023  2.310€)</t>
  </si>
  <si>
    <t>΄7413.0019</t>
  </si>
  <si>
    <t>Αξιολόγηση σκοπιμότητας και βιωσιμότητας δράσης αντικατάστασης φωτιστικών σωμάτων οδικού φωτισμού (ΣΑΤΑ π.ε. 100€, ΣΑΤΑ 2023 24.700€)</t>
  </si>
  <si>
    <t>΄6262.0021</t>
  </si>
  <si>
    <t>΄7413.0002</t>
  </si>
  <si>
    <t>Μελέτη πυροπροστασίας δημοτικού θεάτρου (ΣΑΤΑ 2023 10.000€)</t>
  </si>
  <si>
    <t>΄7135.0038</t>
  </si>
  <si>
    <t>΄7135.0010</t>
  </si>
  <si>
    <t>΄7135.0039</t>
  </si>
  <si>
    <t>Προμήθεια και τοποθέτηση μέσων πυροπροστασίας δομής αστέγων (ΣΑΤΑ 2023 12.000€)</t>
  </si>
  <si>
    <t>΄7312.0001</t>
  </si>
  <si>
    <t>΄6699.0033</t>
  </si>
  <si>
    <t>Προμήθεια ανταλλακτικών οργάνων γυμναστικής (ΣΑΤΑ 2023, 10.000€)</t>
  </si>
  <si>
    <t>΄6662.0020</t>
  </si>
  <si>
    <t>Προμήθεια ηλεκτρονικών εξαρτημάτων για την επέκταση του κεντρικού δικτύου άρδευσης (ΣΑΤΑ 2023 30.000€)</t>
  </si>
  <si>
    <t>7135.0015</t>
  </si>
  <si>
    <t>΄7131.0007</t>
  </si>
  <si>
    <t>Προμήθεια μηχανημάτων (ΣΑΤΑ 2023 25.000€)</t>
  </si>
  <si>
    <t>΄6662.0021</t>
  </si>
  <si>
    <t>Προμήθεια ανταλλακτικών για όργανα παιδικών χαρών (ΣΑΤΑ 2023 50.000€)</t>
  </si>
  <si>
    <t>Προμήθεια και τοποθέτηση στάσεων δημοτικής συγκοινωνίας (ΣΑΤΑ 2023 10.000€)</t>
  </si>
  <si>
    <t>΄7336.0016</t>
  </si>
  <si>
    <t>Αποκατάσταση υπόγειου αρδευτικού δικτύου σε χώρους πρασίνου του Δήμου μας (ΣΑΤΑ 2023 24.200€, Ι.Π. 13.000€)</t>
  </si>
  <si>
    <t>΄6262.0054</t>
  </si>
  <si>
    <t>΄7112.0001</t>
  </si>
  <si>
    <t>2η ΑΝΑΚΑΤΑΝΟΜΗ ΣΑΤΑ  63/2023 ΑΠΟΦΑΣΗ ΔΣ</t>
  </si>
  <si>
    <t>΄6117.0006</t>
  </si>
  <si>
    <t>΄6262.0008</t>
  </si>
  <si>
    <t>7131.0006</t>
  </si>
  <si>
    <t>Συντήρηση και επισκευή συστημάτων ασφαλείας κτιρίων του Δήμου (ΣΑΤΑ 2023 17.000€)</t>
  </si>
  <si>
    <t>Προμήθεια και τοποθέτηση κουφωμάτων και στεγάστρων στο κτίριο επί της οδού Π. Τσαλδάρη 329 (ΣΑΤΑ 2023 10.000€)</t>
  </si>
  <si>
    <t>Αγορά οικοπέδου για τη δημιουργία "πάρκου τσέπης" στα όρια του Δήμου μας (ΣΑΤΑ 2023 81.500€)</t>
  </si>
  <si>
    <t>΄6117.0007</t>
  </si>
  <si>
    <t>1η ΑΝΑΚΑΤΑΝΟΜΗ ΣΑΤΑ 2024</t>
  </si>
  <si>
    <t>3η ΑΝΑΚΑΤΑΝΟΜΗ ΣΑΤΑ 139/2023 ΑΠΟΦΑΣΗ ΔΣ</t>
  </si>
  <si>
    <t>ΣΑΤΑ 31/12/2023</t>
  </si>
  <si>
    <r>
      <t xml:space="preserve">Συντήρηση σιντριβανιών του Δήμου Καλλιθέας </t>
    </r>
    <r>
      <rPr>
        <sz val="9"/>
        <color rgb="FFFF0000"/>
        <rFont val="Arial"/>
        <family val="2"/>
        <charset val="161"/>
      </rPr>
      <t xml:space="preserve"> (ΣΑΤΑ 2022 37.200€)</t>
    </r>
  </si>
  <si>
    <t>Αξιολόγηση σκοπιμότητας και βιωσιμότητας δράσης αντικατάστασης φωτιστικών σωμάτων οδικού φωτισμού (ΣΑΤΑ π.ε. 100€ )</t>
  </si>
  <si>
    <t>7331.0005</t>
  </si>
  <si>
    <t>ΣΑΤΑ 2024</t>
  </si>
  <si>
    <t>7334.0001</t>
  </si>
  <si>
    <t>7333.0011</t>
  </si>
  <si>
    <t>Ανακατασκευή κατεστραμμένων πεζοδρομίων (ΣΑΤΑ π.ε.)</t>
  </si>
  <si>
    <t>7333.0013</t>
  </si>
  <si>
    <t>7333.0012</t>
  </si>
  <si>
    <t>Συντήρηση φωτισμού πλατείας ιερού ναού Αγ. Νικολάου (ΣΑΤΑ 2022 74.400€)</t>
  </si>
  <si>
    <t>ΑΠΟΡΡΟΦΗΣΗ ΕΩΣ 31-12-2023</t>
  </si>
  <si>
    <t>ΠΛΗΡΩΘΗΚΑΝ ΣΤΟ ΕΤΟΣ 2023</t>
  </si>
  <si>
    <t>1η ΑΝΑΚΑΤΑΝΟΜΗ ΣΑΤΑ                      ΑΠΟΦΑΣΗ …….ΔΣ</t>
  </si>
  <si>
    <r>
      <t>Προμήθεια κ εγκατάσταση κλιματιστικών μηχανημάτων για τις ανάγκες των κτηρίων του Δήμου  (</t>
    </r>
    <r>
      <rPr>
        <sz val="9"/>
        <color rgb="FFFF0000"/>
        <rFont val="Arial"/>
        <family val="2"/>
        <charset val="161"/>
      </rPr>
      <t>ΣΑΤΑ 2021 1.564,47€, ΣΑΤΑ 2022 38.400€ )</t>
    </r>
  </si>
  <si>
    <t xml:space="preserve">Συντήρηση δημοτικού φωτισμού πλατειών και παιδικών χαρών </t>
  </si>
  <si>
    <t xml:space="preserve">Συντήρηση δημοτικού φωτισμού οδών </t>
  </si>
  <si>
    <t>΄Προμήθεια παγκακιών κοινόχρηστων χώρων</t>
  </si>
  <si>
    <t xml:space="preserve"> 7134.0002</t>
  </si>
  <si>
    <t>Τοπικές αποκαταστάσεις φθορών οδοστρωμάτων (ΣΑΤΑ 2023 3.699,86€ + ΣΑΤΑ π.ε. 30.984,00€ +ΣΑΤΑ 2022 1.758€)</t>
  </si>
  <si>
    <r>
      <t xml:space="preserve">Προμήθεια και εγκατάσταση συστημάτων πυρόσβεσης και λοπών υλικών πυρασφάλειας για τον παιδικό σταθμό Σωκράτους 131 </t>
    </r>
    <r>
      <rPr>
        <sz val="9"/>
        <color rgb="FFFF0000"/>
        <rFont val="Arial"/>
        <family val="2"/>
        <charset val="161"/>
      </rPr>
      <t>ΣΑΤΑ</t>
    </r>
  </si>
  <si>
    <t>Συντήρηση δημοτικού φωτισμού  (ΣΑΤΑ&amp;  ΙΠ 175.600)</t>
  </si>
  <si>
    <t>Προμήθεια και εγκατάσταση ολοκληρωμένου συστήματος διαχείρισης δημοτικού κοιμητηρίου  ΣΑΤΑ 2023\</t>
  </si>
  <si>
    <t>7331.0028</t>
  </si>
  <si>
    <t>Διαμόρφωση χώρων στο κτίριο επί της οδού Φορνέζη 2 (ΣΑΤΑ 2022 23.000)</t>
  </si>
  <si>
    <t>Ανέγερση  πολιτιστικού κέντρου στο Ο.Τ. 124 του Δήμου Καλλιθέας (ΤΡΙΤΣΗΣ 12.400.000,00€, Ι.Π. 1.897.730€, ΣΑΤΑ 2024 834.270€)</t>
  </si>
  <si>
    <r>
      <t xml:space="preserve">Εγκατάσταση ανελκυστήρα στο 2ο Γυμνάσιο - Λύκειο </t>
    </r>
    <r>
      <rPr>
        <sz val="9"/>
        <color rgb="FFFF0000"/>
        <rFont val="Arial"/>
        <family val="2"/>
        <charset val="161"/>
      </rPr>
      <t>(ΣΑΤΑπ.ε.  1.000€ ΙΠ 73.400)</t>
    </r>
  </si>
  <si>
    <r>
      <t>Συντήρηση σχολικών κτιρίων 2017 (</t>
    </r>
    <r>
      <rPr>
        <sz val="9"/>
        <color rgb="FFFF0000"/>
        <rFont val="Arial"/>
        <family val="2"/>
        <charset val="161"/>
      </rPr>
      <t>ΣΑΤΑ 2016,2017</t>
    </r>
    <r>
      <rPr>
        <sz val="9"/>
        <color indexed="8"/>
        <rFont val="Arial"/>
        <family val="2"/>
        <charset val="161"/>
      </rPr>
      <t xml:space="preserve">)  </t>
    </r>
  </si>
  <si>
    <r>
      <t xml:space="preserve">Ασφαλτοστρώσεις 2019 ( </t>
    </r>
    <r>
      <rPr>
        <sz val="9"/>
        <color rgb="FFFF0000"/>
        <rFont val="Arial"/>
        <family val="2"/>
        <charset val="161"/>
      </rPr>
      <t xml:space="preserve">ΣΑΤΑ 2022 112. 510€  </t>
    </r>
    <r>
      <rPr>
        <sz val="9"/>
        <color indexed="8"/>
        <rFont val="Arial"/>
        <family val="2"/>
        <charset val="161"/>
      </rPr>
      <t xml:space="preserve">)  </t>
    </r>
  </si>
  <si>
    <r>
      <t xml:space="preserve">Παρεμβάσεις αναβάθμισης δημόσιου χώρου για τη δημιουργία του ανοικτού κέντρου εμπορίου Δήμου Καλλιθέας </t>
    </r>
    <r>
      <rPr>
        <sz val="9"/>
        <color rgb="FFFF0000"/>
        <rFont val="Arial"/>
        <family val="2"/>
        <charset val="161"/>
      </rPr>
      <t>(ΕΣΠΑ 1120.803 €  ΚΑ 64.7334.0001 ΣΑΤΑ 2023 332.760 ΙΠ 306.437)</t>
    </r>
  </si>
  <si>
    <t>Συντήρηση δικτύου αγωγών ομβρίων υδάτων 2023 (ΣΑΤΑ 2023 48.600 0€)</t>
  </si>
  <si>
    <t>Καταπολέμηση επιβλαβών εντόμων στα φοινικοειδή και στα πεύκα του Δήμου μας (ΣΑΤΑ)</t>
  </si>
  <si>
    <t>Αποκατάσταση αρδευτικού δικτύου σε χώρους πρασίνου του Δήμου μας (ΣΑΤΑ 2023 24.200€, Ι.Π. 13.000€)</t>
  </si>
  <si>
    <t>Προμήθεια οργάνων παιδικών χαρών (ΣΑΤΑ)</t>
  </si>
  <si>
    <t>Προμήθεια και εγκατάσταση ηλεκτρονικού και φωτιστικού εξοπλισμού για το Δημοτικό θέατρο (ΣΑΤΑ )</t>
  </si>
  <si>
    <t>Συντήρηση σχολικών κτιρίων 2024 (ΣΑΤΑ)</t>
  </si>
  <si>
    <r>
      <t>Ανακατασκευή οδικού δικτύου πέριξ Κ.Π.Ι.Σ.Ν  (</t>
    </r>
    <r>
      <rPr>
        <sz val="9"/>
        <color rgb="FFFF0000"/>
        <rFont val="Arial"/>
        <family val="2"/>
        <charset val="161"/>
      </rPr>
      <t xml:space="preserve">ΣΑΤΑ π.ε. 64.694 €, </t>
    </r>
    <r>
      <rPr>
        <sz val="9"/>
        <color indexed="8"/>
        <rFont val="Arial"/>
        <family val="2"/>
        <charset val="161"/>
      </rPr>
      <t xml:space="preserve">)  </t>
    </r>
  </si>
  <si>
    <t>Υπηρεσία συμβούλου για την εκπόνηση σχεδίου Ενεργειακής Απόδοσης Κτιρίων (ΣΑΤΑ 2023 31.000€ ΙΠ 4.960)</t>
  </si>
  <si>
    <t>2η ΑΝΑΚΑΤΑΝΟΜΗ ΣΑΤΑ 2024</t>
  </si>
  <si>
    <t>1η ΑΝΑΚΑΤΑΝΟΜΗ ΣΑΤΑ                      ΑΠΟΦΑΣΗ ΔΣ 59/2024</t>
  </si>
  <si>
    <t>ΠΛΗΡΩΘΗΚΑΝ</t>
  </si>
  <si>
    <t>ΑΠΟΡΡΟΦΗΣΗ ΕΩΣ 31-12-2024</t>
  </si>
  <si>
    <t>7312.0033</t>
  </si>
  <si>
    <t>Διαμόρφωση χώρων στο κτίριο επί της οδού Φορνέζη 2 (ΣΑΤΑ 2022)</t>
  </si>
  <si>
    <t>Ασφαλτοστρώσεις 2019ΣΑΤΑ 2022</t>
  </si>
  <si>
    <t>Εκσυγχρονισμός Η/Μ εγκαταστάσεων παιδικού σταθμού Σωκράτους 131 για την έκδοση πιστοποιητικού πυρασφάλειας. ΣΑΤΑ 2023 74.400</t>
  </si>
  <si>
    <t>7331.0033</t>
  </si>
  <si>
    <t xml:space="preserve"> 7335.0001</t>
  </si>
  <si>
    <t>Αξιολόγηση σκοπιμότητας και βιωσιμότητας δράσης αντικατάστασης φωτιστικών σωμάτων οδικού φωτισμού (ΣΑΤΑ Π.Ε. 100€, ΣΑΤΑ 2023 24.600€)</t>
  </si>
  <si>
    <t>Αντιπλημμυρική προστασία οδού Πρεβέζης (ΣΑΤΑ 2022 27.170€, Ι.Π. 47.230€)</t>
  </si>
  <si>
    <t>Αποκατάσταση ιστών και φωτιστικών σωμάτων πέριξ του Χαροκοπείου πανεπιστημίου (ΣΑΤΑ π.ε. 51.149€ , ΣΑΤΑ 2022 10.218,90€, ΣΑΤΑ 2023 31.700€ , Ι.Π. 129.932€</t>
  </si>
  <si>
    <t>2η ΑΝΑΚΑΤΑΝΟΜΗ ΣΑΤΑ                      ΑΠΟΦΑΣΗ ΔΣ 240/2024</t>
  </si>
  <si>
    <t>Συντήρηση και επισκευή ανελκυστήρων ιδιόκτητων και μισθωμένων κτιρίων του Δήμου (ΣΑΤΑ 2021 7.494,20€, ΣΑΤΑ 2022 15.000€, )</t>
  </si>
  <si>
    <t>Συντήρηση και επισκευή συστημάτων ασφαλείας κτιρίων του Δήμου (ΣΑΤΑ 2023 15.936,08€)</t>
  </si>
  <si>
    <r>
      <t>Προμήθεια κ εγκατάσταση κλιματιστικών μηχανημάτων για τις ανάγκες των κτηρίων του Δήμου  (</t>
    </r>
    <r>
      <rPr>
        <sz val="9"/>
        <color rgb="FFFF0000"/>
        <rFont val="Arial"/>
        <family val="2"/>
        <charset val="161"/>
      </rPr>
      <t xml:space="preserve"> ΣΑΤΑ 2022 29.672,47€ )</t>
    </r>
  </si>
  <si>
    <t xml:space="preserve"> 7335.0002</t>
  </si>
  <si>
    <t>Αποκατάσταση ιστών και φωτιστικών σωμάτων  (ΣΑΤΑ π.ε. 51.149€ , ΣΑΤΑ 2022 10.218,90€, ΣΑΤΑ 2023 31.700€ , Ι.Π. 129.932€</t>
  </si>
  <si>
    <t>3η ΑΝΑΚΑΤΑΝΟΜΗ ΣΑΤΑ 2024</t>
  </si>
  <si>
    <t>3η ΑΝΑΚΑΤΑΝΟΜΗ ΣΑΤΑ                      ΑΠΟΦΑΣΗ ΔΣ 273/2024</t>
  </si>
  <si>
    <t>4η ΑΝΑΚΑΤΑΝΟΜΗ ΣΑΤΑ                      ΑΠΟΦΑΣΗ ΔΣ</t>
  </si>
  <si>
    <t xml:space="preserve">Συντήρηση σχολικών κτιρίων 2024 </t>
  </si>
  <si>
    <t>7331.0030</t>
  </si>
  <si>
    <t>Συντήρηση σχολικών κτιρίων 2022</t>
  </si>
  <si>
    <t>4η ΑΝΑΚΑΤΑΝΟΜΗ ΣΑΤΑ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</si>
</sst>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161"/>
      <scheme val="minor"/>
    </font>
    <font>
      <b/>
      <sz val="12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10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5"/>
      <color rgb="FFC00000"/>
      <name val="Arial"/>
      <family val="2"/>
      <charset val="161"/>
    </font>
    <font>
      <b/>
      <sz val="15"/>
      <color rgb="FFC00000"/>
      <name val="MS Sans Serif"/>
      <charset val="161"/>
    </font>
    <font>
      <sz val="10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sz val="9"/>
      <color rgb="FFFF0000"/>
      <name val="Arial"/>
      <family val="2"/>
      <charset val="161"/>
    </font>
    <font>
      <sz val="10"/>
      <color theme="1"/>
      <name val="Arial"/>
      <family val="2"/>
      <charset val="161"/>
    </font>
    <font>
      <b/>
      <sz val="15"/>
      <color indexed="16"/>
      <name val="Arial"/>
      <family val="2"/>
      <charset val="161"/>
    </font>
    <font>
      <sz val="15"/>
      <color indexed="8"/>
      <name val="MS Sans Serif"/>
      <charset val="161"/>
    </font>
    <font>
      <sz val="15"/>
      <color rgb="FFC00000"/>
      <name val="MS Sans Serif"/>
      <charset val="161"/>
    </font>
    <font>
      <b/>
      <sz val="15"/>
      <color indexed="8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name val="Arial"/>
      <family val="2"/>
      <charset val="161"/>
    </font>
    <font>
      <b/>
      <sz val="15"/>
      <name val="Arial"/>
      <family val="2"/>
      <charset val="161"/>
    </font>
    <font>
      <b/>
      <sz val="14"/>
      <name val="Arial"/>
      <family val="2"/>
      <charset val="161"/>
    </font>
    <font>
      <sz val="11"/>
      <color theme="4" tint="-0.499984740745262"/>
      <name val="Calibri"/>
      <family val="2"/>
      <charset val="161"/>
      <scheme val="minor"/>
    </font>
    <font>
      <sz val="11"/>
      <color theme="5" tint="-0.249977111117893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sz val="11"/>
      <color rgb="FF7030A0"/>
      <name val="Calibri"/>
      <family val="2"/>
      <charset val="161"/>
      <scheme val="minor"/>
    </font>
    <font>
      <sz val="9"/>
      <color rgb="FF7030A0"/>
      <name val="Arial"/>
      <family val="2"/>
      <charset val="161"/>
    </font>
    <font>
      <b/>
      <sz val="15"/>
      <color rgb="FF7030A0"/>
      <name val="MS Sans Serif"/>
      <charset val="161"/>
    </font>
    <font>
      <sz val="11"/>
      <color rgb="FFFF0000"/>
      <name val="Calibri"/>
      <family val="2"/>
      <charset val="161"/>
      <scheme val="minor"/>
    </font>
    <font>
      <sz val="11"/>
      <color theme="8"/>
      <name val="Calibri"/>
      <family val="2"/>
      <charset val="161"/>
      <scheme val="minor"/>
    </font>
    <font>
      <sz val="11"/>
      <color theme="7" tint="-0.499984740745262"/>
      <name val="Calibri"/>
      <family val="2"/>
      <charset val="161"/>
      <scheme val="minor"/>
    </font>
    <font>
      <sz val="10"/>
      <color rgb="FFFF0000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53">
    <xf numFmtId="0" fontId="0" fillId="0" borderId="0" xfId="0"/>
    <xf numFmtId="4" fontId="16" fillId="2" borderId="1" xfId="0" applyNumberFormat="1" applyFont="1" applyFill="1" applyBorder="1" applyAlignment="1" applyProtection="1"/>
    <xf numFmtId="0" fontId="0" fillId="2" borderId="0" xfId="0" applyNumberFormat="1" applyFill="1" applyBorder="1" applyAlignment="1" applyProtection="1"/>
    <xf numFmtId="0" fontId="4" fillId="2" borderId="1" xfId="0" applyNumberFormat="1" applyFont="1" applyFill="1" applyBorder="1" applyAlignment="1" applyProtection="1">
      <alignment horizontal="right"/>
    </xf>
    <xf numFmtId="0" fontId="8" fillId="2" borderId="1" xfId="0" applyFont="1" applyFill="1" applyBorder="1" applyAlignment="1">
      <alignment horizontal="left" vertical="center" wrapText="1"/>
    </xf>
    <xf numFmtId="4" fontId="0" fillId="2" borderId="1" xfId="0" applyNumberFormat="1" applyFill="1" applyBorder="1" applyAlignment="1" applyProtection="1"/>
    <xf numFmtId="0" fontId="2" fillId="2" borderId="1" xfId="0" applyFont="1" applyFill="1" applyBorder="1" applyAlignment="1">
      <alignment horizontal="left" vertical="center"/>
    </xf>
    <xf numFmtId="0" fontId="0" fillId="2" borderId="0" xfId="0" applyNumberFormat="1" applyFont="1" applyFill="1" applyBorder="1" applyAlignment="1" applyProtection="1"/>
    <xf numFmtId="0" fontId="8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15" fillId="2" borderId="1" xfId="0" applyNumberFormat="1" applyFont="1" applyFill="1" applyBorder="1" applyAlignment="1" applyProtection="1">
      <alignment vertical="center" wrapText="1"/>
    </xf>
    <xf numFmtId="4" fontId="15" fillId="2" borderId="1" xfId="0" applyNumberFormat="1" applyFont="1" applyFill="1" applyBorder="1" applyAlignment="1" applyProtection="1">
      <alignment wrapText="1"/>
    </xf>
    <xf numFmtId="0" fontId="15" fillId="2" borderId="1" xfId="0" applyNumberFormat="1" applyFont="1" applyFill="1" applyBorder="1" applyAlignment="1" applyProtection="1">
      <alignment horizontal="center" wrapText="1"/>
    </xf>
    <xf numFmtId="0" fontId="0" fillId="2" borderId="0" xfId="0" applyNumberFormat="1" applyFill="1" applyBorder="1" applyAlignment="1" applyProtection="1">
      <alignment wrapText="1"/>
    </xf>
    <xf numFmtId="4" fontId="0" fillId="2" borderId="0" xfId="0" applyNumberFormat="1" applyFill="1" applyBorder="1" applyAlignment="1" applyProtection="1"/>
    <xf numFmtId="4" fontId="0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quotePrefix="1" applyNumberFormat="1" applyFont="1" applyFill="1" applyBorder="1" applyAlignment="1" applyProtection="1">
      <alignment horizontal="right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 applyProtection="1"/>
    <xf numFmtId="4" fontId="6" fillId="2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>
      <alignment horizontal="right"/>
    </xf>
    <xf numFmtId="3" fontId="2" fillId="2" borderId="1" xfId="0" quotePrefix="1" applyNumberFormat="1" applyFont="1" applyFill="1" applyBorder="1" applyAlignment="1">
      <alignment horizontal="left" vertical="center"/>
    </xf>
    <xf numFmtId="4" fontId="20" fillId="2" borderId="1" xfId="0" applyNumberFormat="1" applyFont="1" applyFill="1" applyBorder="1" applyAlignment="1" applyProtection="1"/>
    <xf numFmtId="0" fontId="2" fillId="2" borderId="1" xfId="0" quotePrefix="1" applyFont="1" applyFill="1" applyBorder="1" applyAlignment="1">
      <alignment horizontal="left" vertical="center"/>
    </xf>
    <xf numFmtId="4" fontId="22" fillId="2" borderId="1" xfId="0" applyNumberFormat="1" applyFont="1" applyFill="1" applyBorder="1" applyAlignment="1" applyProtection="1"/>
    <xf numFmtId="4" fontId="21" fillId="2" borderId="1" xfId="0" applyNumberFormat="1" applyFont="1" applyFill="1" applyBorder="1" applyAlignment="1" applyProtection="1"/>
    <xf numFmtId="4" fontId="10" fillId="2" borderId="1" xfId="0" applyNumberFormat="1" applyFont="1" applyFill="1" applyBorder="1" applyAlignment="1" applyProtection="1"/>
    <xf numFmtId="0" fontId="7" fillId="2" borderId="1" xfId="0" applyNumberFormat="1" applyFont="1" applyFill="1" applyBorder="1" applyAlignment="1" applyProtection="1">
      <alignment horizontal="right"/>
    </xf>
    <xf numFmtId="4" fontId="0" fillId="2" borderId="1" xfId="0" applyNumberFormat="1" applyFont="1" applyFill="1" applyBorder="1" applyAlignment="1" applyProtection="1"/>
    <xf numFmtId="4" fontId="16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/>
    <xf numFmtId="4" fontId="16" fillId="2" borderId="1" xfId="0" applyNumberFormat="1" applyFont="1" applyFill="1" applyBorder="1" applyAlignment="1" applyProtection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/>
    <xf numFmtId="4" fontId="23" fillId="2" borderId="1" xfId="0" applyNumberFormat="1" applyFont="1" applyFill="1" applyBorder="1" applyAlignment="1" applyProtection="1"/>
    <xf numFmtId="4" fontId="16" fillId="2" borderId="1" xfId="0" applyNumberFormat="1" applyFont="1" applyFill="1" applyBorder="1"/>
    <xf numFmtId="4" fontId="24" fillId="2" borderId="1" xfId="0" applyNumberFormat="1" applyFont="1" applyFill="1" applyBorder="1"/>
    <xf numFmtId="4" fontId="9" fillId="2" borderId="1" xfId="0" applyNumberFormat="1" applyFont="1" applyFill="1" applyBorder="1"/>
    <xf numFmtId="4" fontId="25" fillId="2" borderId="1" xfId="0" applyNumberFormat="1" applyFont="1" applyFill="1" applyBorder="1" applyAlignment="1" applyProtection="1"/>
    <xf numFmtId="4" fontId="13" fillId="2" borderId="1" xfId="0" applyNumberFormat="1" applyFont="1" applyFill="1" applyBorder="1" applyAlignment="1" applyProtection="1"/>
    <xf numFmtId="0" fontId="13" fillId="2" borderId="0" xfId="0" applyNumberFormat="1" applyFont="1" applyFill="1" applyBorder="1" applyAlignment="1" applyProtection="1"/>
    <xf numFmtId="0" fontId="14" fillId="2" borderId="1" xfId="0" applyNumberFormat="1" applyFont="1" applyFill="1" applyBorder="1" applyAlignment="1" applyProtection="1">
      <alignment horizontal="right"/>
    </xf>
    <xf numFmtId="0" fontId="14" fillId="2" borderId="1" xfId="0" applyNumberFormat="1" applyFont="1" applyFill="1" applyBorder="1" applyAlignment="1" applyProtection="1">
      <alignment horizontal="left"/>
    </xf>
    <xf numFmtId="0" fontId="14" fillId="2" borderId="1" xfId="0" applyNumberFormat="1" applyFont="1" applyFill="1" applyBorder="1" applyAlignment="1" applyProtection="1">
      <alignment wrapText="1"/>
    </xf>
    <xf numFmtId="4" fontId="18" fillId="2" borderId="1" xfId="0" applyNumberFormat="1" applyFont="1" applyFill="1" applyBorder="1" applyAlignment="1" applyProtection="1"/>
    <xf numFmtId="4" fontId="19" fillId="2" borderId="1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>
      <alignment horizontal="right"/>
    </xf>
    <xf numFmtId="0" fontId="14" fillId="2" borderId="0" xfId="0" applyNumberFormat="1" applyFont="1" applyFill="1" applyBorder="1" applyAlignment="1" applyProtection="1">
      <alignment horizontal="left"/>
    </xf>
    <xf numFmtId="4" fontId="19" fillId="2" borderId="0" xfId="0" applyNumberFormat="1" applyFont="1" applyFill="1" applyBorder="1" applyAlignment="1" applyProtection="1"/>
    <xf numFmtId="4" fontId="18" fillId="2" borderId="0" xfId="0" applyNumberFormat="1" applyFont="1" applyFill="1" applyBorder="1" applyAlignment="1" applyProtection="1"/>
    <xf numFmtId="0" fontId="0" fillId="2" borderId="0" xfId="0" applyFill="1"/>
    <xf numFmtId="0" fontId="0" fillId="2" borderId="0" xfId="0" applyFill="1" applyAlignment="1">
      <alignment horizontal="left"/>
    </xf>
    <xf numFmtId="4" fontId="15" fillId="2" borderId="1" xfId="0" applyNumberFormat="1" applyFont="1" applyFill="1" applyBorder="1"/>
    <xf numFmtId="4" fontId="0" fillId="2" borderId="0" xfId="0" applyNumberFormat="1" applyFill="1"/>
    <xf numFmtId="0" fontId="0" fillId="2" borderId="0" xfId="0" applyFill="1" applyBorder="1"/>
    <xf numFmtId="4" fontId="15" fillId="2" borderId="0" xfId="0" applyNumberFormat="1" applyFont="1" applyFill="1"/>
    <xf numFmtId="0" fontId="4" fillId="3" borderId="1" xfId="0" applyNumberFormat="1" applyFont="1" applyFill="1" applyBorder="1" applyAlignment="1" applyProtection="1">
      <alignment horizontal="right"/>
    </xf>
    <xf numFmtId="4" fontId="6" fillId="4" borderId="1" xfId="0" applyNumberFormat="1" applyFont="1" applyFill="1" applyBorder="1" applyAlignment="1" applyProtection="1"/>
    <xf numFmtId="4" fontId="0" fillId="4" borderId="1" xfId="0" applyNumberFormat="1" applyFill="1" applyBorder="1" applyAlignment="1" applyProtection="1"/>
    <xf numFmtId="4" fontId="0" fillId="4" borderId="1" xfId="0" applyNumberFormat="1" applyFont="1" applyFill="1" applyBorder="1" applyAlignment="1" applyProtection="1"/>
    <xf numFmtId="4" fontId="8" fillId="4" borderId="1" xfId="0" applyNumberFormat="1" applyFont="1" applyFill="1" applyBorder="1"/>
    <xf numFmtId="4" fontId="12" fillId="4" borderId="1" xfId="0" applyNumberFormat="1" applyFont="1" applyFill="1" applyBorder="1" applyAlignment="1" applyProtection="1"/>
    <xf numFmtId="4" fontId="13" fillId="4" borderId="1" xfId="0" applyNumberFormat="1" applyFont="1" applyFill="1" applyBorder="1" applyAlignment="1" applyProtection="1"/>
    <xf numFmtId="4" fontId="20" fillId="4" borderId="1" xfId="0" applyNumberFormat="1" applyFont="1" applyFill="1" applyBorder="1" applyAlignment="1" applyProtection="1"/>
    <xf numFmtId="4" fontId="22" fillId="4" borderId="1" xfId="0" applyNumberFormat="1" applyFont="1" applyFill="1" applyBorder="1" applyAlignment="1" applyProtection="1"/>
    <xf numFmtId="4" fontId="10" fillId="4" borderId="1" xfId="0" applyNumberFormat="1" applyFont="1" applyFill="1" applyBorder="1" applyAlignment="1" applyProtection="1"/>
    <xf numFmtId="4" fontId="21" fillId="4" borderId="1" xfId="0" applyNumberFormat="1" applyFont="1" applyFill="1" applyBorder="1" applyAlignment="1" applyProtection="1"/>
    <xf numFmtId="4" fontId="23" fillId="4" borderId="1" xfId="0" applyNumberFormat="1" applyFont="1" applyFill="1" applyBorder="1" applyAlignment="1" applyProtection="1"/>
    <xf numFmtId="4" fontId="17" fillId="4" borderId="1" xfId="0" applyNumberFormat="1" applyFont="1" applyFill="1" applyBorder="1"/>
    <xf numFmtId="4" fontId="25" fillId="4" borderId="1" xfId="0" applyNumberFormat="1" applyFont="1" applyFill="1" applyBorder="1" applyAlignment="1" applyProtection="1"/>
    <xf numFmtId="4" fontId="19" fillId="4" borderId="1" xfId="0" applyNumberFormat="1" applyFont="1" applyFill="1" applyBorder="1" applyAlignment="1" applyProtection="1"/>
    <xf numFmtId="49" fontId="4" fillId="2" borderId="1" xfId="0" applyNumberFormat="1" applyFont="1" applyFill="1" applyBorder="1" applyAlignment="1">
      <alignment horizontal="right"/>
    </xf>
    <xf numFmtId="49" fontId="4" fillId="2" borderId="1" xfId="0" quotePrefix="1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wrapText="1"/>
    </xf>
    <xf numFmtId="3" fontId="2" fillId="2" borderId="2" xfId="0" quotePrefix="1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4" fontId="16" fillId="2" borderId="2" xfId="0" applyNumberFormat="1" applyFont="1" applyFill="1" applyBorder="1" applyAlignment="1" applyProtection="1"/>
    <xf numFmtId="4" fontId="23" fillId="2" borderId="2" xfId="0" applyNumberFormat="1" applyFont="1" applyFill="1" applyBorder="1" applyAlignment="1" applyProtection="1"/>
    <xf numFmtId="4" fontId="23" fillId="4" borderId="2" xfId="0" applyNumberFormat="1" applyFont="1" applyFill="1" applyBorder="1" applyAlignment="1" applyProtection="1"/>
    <xf numFmtId="4" fontId="27" fillId="2" borderId="1" xfId="0" applyNumberFormat="1" applyFont="1" applyFill="1" applyBorder="1" applyAlignment="1" applyProtection="1"/>
    <xf numFmtId="4" fontId="28" fillId="2" borderId="1" xfId="0" applyNumberFormat="1" applyFont="1" applyFill="1" applyBorder="1" applyAlignment="1" applyProtection="1"/>
    <xf numFmtId="4" fontId="26" fillId="2" borderId="1" xfId="0" applyNumberFormat="1" applyFont="1" applyFill="1" applyBorder="1" applyAlignment="1" applyProtection="1"/>
    <xf numFmtId="4" fontId="29" fillId="2" borderId="1" xfId="0" applyNumberFormat="1" applyFont="1" applyFill="1" applyBorder="1" applyAlignment="1" applyProtection="1"/>
    <xf numFmtId="4" fontId="14" fillId="2" borderId="0" xfId="0" applyNumberFormat="1" applyFont="1" applyFill="1" applyBorder="1" applyAlignment="1" applyProtection="1"/>
    <xf numFmtId="0" fontId="15" fillId="2" borderId="1" xfId="0" applyFont="1" applyFill="1" applyBorder="1" applyAlignment="1">
      <alignment horizontal="right"/>
    </xf>
    <xf numFmtId="0" fontId="0" fillId="2" borderId="0" xfId="0" applyNumberFormat="1" applyFill="1" applyBorder="1" applyAlignment="1" applyProtection="1">
      <alignment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/>
    <xf numFmtId="49" fontId="4" fillId="2" borderId="3" xfId="0" applyNumberFormat="1" applyFont="1" applyFill="1" applyBorder="1" applyAlignment="1">
      <alignment horizontal="right"/>
    </xf>
    <xf numFmtId="49" fontId="4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 applyProtection="1">
      <alignment horizontal="right"/>
    </xf>
    <xf numFmtId="4" fontId="0" fillId="5" borderId="1" xfId="0" applyNumberFormat="1" applyFill="1" applyBorder="1" applyAlignment="1" applyProtection="1"/>
    <xf numFmtId="4" fontId="0" fillId="6" borderId="1" xfId="0" applyNumberFormat="1" applyFill="1" applyBorder="1" applyAlignment="1" applyProtection="1"/>
    <xf numFmtId="4" fontId="0" fillId="7" borderId="1" xfId="0" applyNumberFormat="1" applyFill="1" applyBorder="1" applyAlignment="1" applyProtection="1"/>
    <xf numFmtId="4" fontId="0" fillId="8" borderId="1" xfId="0" applyNumberFormat="1" applyFill="1" applyBorder="1" applyAlignment="1" applyProtection="1"/>
    <xf numFmtId="0" fontId="15" fillId="2" borderId="1" xfId="0" applyNumberFormat="1" applyFont="1" applyFill="1" applyBorder="1" applyAlignment="1" applyProtection="1">
      <alignment horizontal="center" vertical="center" wrapText="1"/>
    </xf>
    <xf numFmtId="4" fontId="17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right"/>
    </xf>
    <xf numFmtId="49" fontId="3" fillId="2" borderId="1" xfId="0" quotePrefix="1" applyNumberFormat="1" applyFont="1" applyFill="1" applyBorder="1" applyAlignment="1">
      <alignment horizontal="left"/>
    </xf>
    <xf numFmtId="4" fontId="0" fillId="0" borderId="1" xfId="0" applyNumberFormat="1" applyBorder="1"/>
    <xf numFmtId="4" fontId="30" fillId="2" borderId="1" xfId="0" applyNumberFormat="1" applyFont="1" applyFill="1" applyBorder="1" applyAlignment="1" applyProtection="1"/>
    <xf numFmtId="0" fontId="0" fillId="2" borderId="0" xfId="0" applyNumberFormat="1" applyFill="1" applyBorder="1" applyAlignment="1" applyProtection="1">
      <alignment horizontal="center" wrapText="1"/>
    </xf>
    <xf numFmtId="0" fontId="0" fillId="2" borderId="0" xfId="0" applyNumberForma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horizontal="center"/>
    </xf>
    <xf numFmtId="4" fontId="0" fillId="2" borderId="1" xfId="0" applyNumberFormat="1" applyFill="1" applyBorder="1" applyAlignment="1" applyProtection="1">
      <alignment horizontal="center"/>
    </xf>
    <xf numFmtId="4" fontId="0" fillId="0" borderId="1" xfId="0" applyNumberFormat="1" applyBorder="1" applyAlignment="1">
      <alignment horizontal="center"/>
    </xf>
    <xf numFmtId="4" fontId="6" fillId="2" borderId="1" xfId="0" applyNumberFormat="1" applyFont="1" applyFill="1" applyBorder="1" applyAlignment="1" applyProtection="1">
      <alignment horizontal="center"/>
    </xf>
    <xf numFmtId="4" fontId="30" fillId="2" borderId="1" xfId="0" applyNumberFormat="1" applyFont="1" applyFill="1" applyBorder="1" applyAlignment="1" applyProtection="1">
      <alignment horizontal="center"/>
    </xf>
    <xf numFmtId="4" fontId="0" fillId="2" borderId="1" xfId="0" applyNumberFormat="1" applyFont="1" applyFill="1" applyBorder="1" applyAlignment="1" applyProtection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 applyAlignment="1" applyProtection="1">
      <alignment horizontal="center"/>
    </xf>
    <xf numFmtId="4" fontId="17" fillId="2" borderId="1" xfId="0" applyNumberFormat="1" applyFont="1" applyFill="1" applyBorder="1" applyAlignment="1">
      <alignment horizontal="center"/>
    </xf>
    <xf numFmtId="4" fontId="13" fillId="2" borderId="1" xfId="0" applyNumberFormat="1" applyFont="1" applyFill="1" applyBorder="1" applyAlignment="1" applyProtection="1">
      <alignment horizontal="center"/>
    </xf>
    <xf numFmtId="4" fontId="14" fillId="2" borderId="0" xfId="0" applyNumberFormat="1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8" fillId="9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4" fillId="9" borderId="1" xfId="0" applyNumberFormat="1" applyFont="1" applyFill="1" applyBorder="1" applyAlignment="1" applyProtection="1">
      <alignment horizontal="right"/>
    </xf>
    <xf numFmtId="0" fontId="2" fillId="9" borderId="1" xfId="0" quotePrefix="1" applyFont="1" applyFill="1" applyBorder="1" applyAlignment="1">
      <alignment horizontal="left" vertical="center"/>
    </xf>
    <xf numFmtId="4" fontId="16" fillId="9" borderId="1" xfId="0" applyNumberFormat="1" applyFont="1" applyFill="1" applyBorder="1" applyAlignment="1" applyProtection="1"/>
    <xf numFmtId="4" fontId="0" fillId="9" borderId="1" xfId="0" applyNumberFormat="1" applyFill="1" applyBorder="1" applyAlignment="1" applyProtection="1"/>
    <xf numFmtId="4" fontId="0" fillId="9" borderId="1" xfId="0" applyNumberFormat="1" applyFill="1" applyBorder="1" applyAlignment="1" applyProtection="1">
      <alignment horizontal="center"/>
    </xf>
    <xf numFmtId="4" fontId="0" fillId="10" borderId="1" xfId="0" applyNumberFormat="1" applyFill="1" applyBorder="1" applyAlignment="1" applyProtection="1">
      <alignment horizontal="center"/>
    </xf>
    <xf numFmtId="4" fontId="8" fillId="10" borderId="1" xfId="0" applyNumberFormat="1" applyFont="1" applyFill="1" applyBorder="1" applyAlignment="1">
      <alignment horizontal="center"/>
    </xf>
    <xf numFmtId="4" fontId="31" fillId="2" borderId="1" xfId="0" applyNumberFormat="1" applyFont="1" applyFill="1" applyBorder="1"/>
    <xf numFmtId="0" fontId="14" fillId="2" borderId="1" xfId="0" applyNumberFormat="1" applyFont="1" applyFill="1" applyBorder="1" applyAlignment="1" applyProtection="1"/>
    <xf numFmtId="0" fontId="0" fillId="2" borderId="1" xfId="0" applyNumberFormat="1" applyFont="1" applyFill="1" applyBorder="1" applyAlignment="1" applyProtection="1">
      <alignment horizontal="center" wrapText="1"/>
    </xf>
    <xf numFmtId="4" fontId="0" fillId="11" borderId="1" xfId="0" applyNumberFormat="1" applyFill="1" applyBorder="1" applyAlignment="1" applyProtection="1">
      <alignment horizontal="center"/>
    </xf>
    <xf numFmtId="4" fontId="0" fillId="13" borderId="1" xfId="0" applyNumberFormat="1" applyFill="1" applyBorder="1" applyAlignment="1" applyProtection="1">
      <alignment horizontal="center"/>
    </xf>
    <xf numFmtId="4" fontId="30" fillId="12" borderId="1" xfId="0" applyNumberFormat="1" applyFont="1" applyFill="1" applyBorder="1" applyAlignment="1" applyProtection="1">
      <alignment horizontal="center"/>
    </xf>
    <xf numFmtId="4" fontId="0" fillId="12" borderId="1" xfId="0" applyNumberFormat="1" applyFont="1" applyFill="1" applyBorder="1" applyAlignment="1" applyProtection="1">
      <alignment horizontal="center"/>
    </xf>
    <xf numFmtId="4" fontId="0" fillId="14" borderId="1" xfId="0" applyNumberFormat="1" applyFill="1" applyBorder="1" applyAlignment="1" applyProtection="1">
      <alignment horizontal="center"/>
    </xf>
    <xf numFmtId="4" fontId="0" fillId="15" borderId="1" xfId="0" applyNumberFormat="1" applyFill="1" applyBorder="1" applyAlignment="1" applyProtection="1">
      <alignment horizontal="center"/>
    </xf>
    <xf numFmtId="49" fontId="0" fillId="0" borderId="0" xfId="0" quotePrefix="1" applyNumberFormat="1"/>
    <xf numFmtId="4" fontId="0" fillId="2" borderId="1" xfId="0" applyNumberFormat="1" applyFill="1" applyBorder="1"/>
    <xf numFmtId="4" fontId="0" fillId="2" borderId="1" xfId="0" applyNumberFormat="1" applyFill="1" applyBorder="1" applyAlignment="1">
      <alignment horizontal="center"/>
    </xf>
    <xf numFmtId="49" fontId="0" fillId="2" borderId="0" xfId="0" quotePrefix="1" applyNumberFormat="1" applyFill="1"/>
    <xf numFmtId="4" fontId="0" fillId="2" borderId="0" xfId="0" applyNumberFormat="1" applyFill="1" applyAlignment="1">
      <alignment horizontal="center"/>
    </xf>
    <xf numFmtId="4" fontId="0" fillId="2" borderId="0" xfId="0" applyNumberFormat="1" applyFill="1" applyBorder="1" applyAlignment="1" applyProtection="1">
      <alignment horizontal="left"/>
    </xf>
    <xf numFmtId="0" fontId="0" fillId="2" borderId="0" xfId="0" applyNumberFormat="1" applyFill="1" applyBorder="1" applyAlignment="1" applyProtection="1">
      <alignment horizontal="left"/>
    </xf>
    <xf numFmtId="4" fontId="0" fillId="16" borderId="1" xfId="0" applyNumberForma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4" fontId="0" fillId="17" borderId="1" xfId="0" applyNumberFormat="1" applyFont="1" applyFill="1" applyBorder="1" applyAlignment="1" applyProtection="1">
      <alignment horizontal="center"/>
    </xf>
    <xf numFmtId="49" fontId="0" fillId="2" borderId="1" xfId="0" quotePrefix="1" applyNumberFormat="1" applyFill="1" applyBorder="1"/>
    <xf numFmtId="4" fontId="0" fillId="17" borderId="1" xfId="0" applyNumberFormat="1" applyFill="1" applyBorder="1" applyAlignment="1" applyProtection="1"/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FFFF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1"/>
  <sheetViews>
    <sheetView topLeftCell="A2" zoomScale="80" zoomScaleNormal="80" workbookViewId="0">
      <pane ySplit="2" topLeftCell="A23" activePane="bottomLeft" state="frozen"/>
      <selection activeCell="A2" sqref="A2"/>
      <selection pane="bottomLeft" activeCell="A32" sqref="A32:XFD32"/>
    </sheetView>
  </sheetViews>
  <sheetFormatPr defaultColWidth="9.140625" defaultRowHeight="15" x14ac:dyDescent="0.25"/>
  <cols>
    <col min="1" max="1" width="5" style="56" customWidth="1"/>
    <col min="2" max="2" width="11.85546875" style="57" customWidth="1"/>
    <col min="3" max="3" width="56.140625" style="56" customWidth="1"/>
    <col min="4" max="4" width="18.28515625" style="56" hidden="1" customWidth="1"/>
    <col min="5" max="5" width="15.85546875" style="59" hidden="1" customWidth="1"/>
    <col min="6" max="6" width="15" style="59" hidden="1" customWidth="1"/>
    <col min="7" max="8" width="15.85546875" style="59" hidden="1" customWidth="1"/>
    <col min="9" max="9" width="13.85546875" style="59" hidden="1" customWidth="1"/>
    <col min="10" max="10" width="18.5703125" style="56" hidden="1" customWidth="1"/>
    <col min="11" max="11" width="17.42578125" style="56" hidden="1" customWidth="1"/>
    <col min="12" max="12" width="15.7109375" style="56" hidden="1" customWidth="1"/>
    <col min="13" max="13" width="19.5703125" style="56" hidden="1" customWidth="1"/>
    <col min="14" max="14" width="22" style="56" hidden="1" customWidth="1"/>
    <col min="15" max="15" width="17.42578125" style="56" hidden="1" customWidth="1"/>
    <col min="16" max="16" width="15.7109375" style="56" hidden="1" customWidth="1"/>
    <col min="17" max="17" width="19.5703125" style="56" hidden="1" customWidth="1"/>
    <col min="18" max="18" width="22" style="56" customWidth="1"/>
    <col min="19" max="20" width="20.85546875" style="56" customWidth="1"/>
    <col min="21" max="23" width="20.85546875" style="121" customWidth="1"/>
    <col min="24" max="24" width="22" style="56" customWidth="1"/>
    <col min="25" max="25" width="10.85546875" style="56" bestFit="1" customWidth="1"/>
    <col min="26" max="26" width="15.28515625" style="56" customWidth="1"/>
    <col min="27" max="16384" width="9.140625" style="56"/>
  </cols>
  <sheetData>
    <row r="1" spans="1:36" s="14" customFormat="1" ht="32.25" hidden="1" customHeight="1" x14ac:dyDescent="0.25">
      <c r="A1" s="148" t="s">
        <v>0</v>
      </c>
      <c r="B1" s="148"/>
      <c r="C1" s="9" t="s">
        <v>1</v>
      </c>
      <c r="D1" s="10" t="s">
        <v>39</v>
      </c>
      <c r="E1" s="11"/>
      <c r="F1" s="12"/>
      <c r="G1" s="12"/>
      <c r="H1" s="12"/>
      <c r="I1" s="12"/>
      <c r="J1" s="13" t="s">
        <v>40</v>
      </c>
      <c r="U1" s="108"/>
      <c r="V1" s="108"/>
      <c r="W1" s="108"/>
    </row>
    <row r="2" spans="1:36" s="2" customFormat="1" ht="20.25" customHeight="1" x14ac:dyDescent="0.25">
      <c r="A2" s="149" t="s">
        <v>131</v>
      </c>
      <c r="B2" s="149"/>
      <c r="C2" s="149"/>
      <c r="D2" s="149"/>
      <c r="E2" s="15"/>
      <c r="F2" s="15"/>
      <c r="G2" s="15"/>
      <c r="H2" s="15"/>
      <c r="I2" s="15"/>
      <c r="U2" s="109"/>
      <c r="V2" s="109"/>
      <c r="W2" s="109"/>
    </row>
    <row r="3" spans="1:36" s="14" customFormat="1" ht="46.5" customHeight="1" x14ac:dyDescent="0.25">
      <c r="A3" s="148" t="s">
        <v>0</v>
      </c>
      <c r="B3" s="148"/>
      <c r="C3" s="9" t="s">
        <v>1</v>
      </c>
      <c r="D3" s="10" t="s">
        <v>72</v>
      </c>
      <c r="E3" s="16" t="s">
        <v>95</v>
      </c>
      <c r="F3" s="16" t="s">
        <v>48</v>
      </c>
      <c r="G3" s="16" t="s">
        <v>49</v>
      </c>
      <c r="H3" s="16" t="s">
        <v>50</v>
      </c>
      <c r="I3" s="16" t="s">
        <v>68</v>
      </c>
      <c r="J3" s="13" t="s">
        <v>96</v>
      </c>
      <c r="K3" s="92" t="s">
        <v>48</v>
      </c>
      <c r="L3" s="92" t="s">
        <v>49</v>
      </c>
      <c r="M3" s="92" t="s">
        <v>68</v>
      </c>
      <c r="N3" s="13" t="s">
        <v>123</v>
      </c>
      <c r="O3" s="92" t="s">
        <v>48</v>
      </c>
      <c r="P3" s="92" t="s">
        <v>49</v>
      </c>
      <c r="Q3" s="92" t="s">
        <v>68</v>
      </c>
      <c r="R3" s="133" t="s">
        <v>132</v>
      </c>
      <c r="S3" s="102" t="s">
        <v>145</v>
      </c>
      <c r="T3" s="102" t="s">
        <v>133</v>
      </c>
      <c r="U3" s="92" t="s">
        <v>48</v>
      </c>
      <c r="V3" s="92" t="s">
        <v>49</v>
      </c>
      <c r="W3" s="102" t="s">
        <v>137</v>
      </c>
      <c r="X3" s="102" t="s">
        <v>146</v>
      </c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</row>
    <row r="4" spans="1:36" s="23" customFormat="1" ht="19.5" x14ac:dyDescent="0.3">
      <c r="A4" s="17" t="s">
        <v>2</v>
      </c>
      <c r="B4" s="18"/>
      <c r="C4" s="19" t="s">
        <v>3</v>
      </c>
      <c r="D4" s="20"/>
      <c r="E4" s="21"/>
      <c r="F4" s="21"/>
      <c r="G4" s="21"/>
      <c r="H4" s="21"/>
      <c r="I4" s="21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110"/>
      <c r="V4" s="110"/>
      <c r="W4" s="110"/>
      <c r="X4" s="22"/>
    </row>
    <row r="5" spans="1:36" s="23" customFormat="1" ht="39" x14ac:dyDescent="0.3">
      <c r="A5" s="24">
        <v>10</v>
      </c>
      <c r="B5" s="18"/>
      <c r="C5" s="19" t="s">
        <v>4</v>
      </c>
      <c r="D5" s="20"/>
      <c r="E5" s="21"/>
      <c r="F5" s="21"/>
      <c r="G5" s="21"/>
      <c r="H5" s="21"/>
      <c r="I5" s="63"/>
      <c r="J5" s="1"/>
      <c r="K5" s="22"/>
      <c r="L5" s="22"/>
      <c r="M5" s="93"/>
      <c r="N5" s="22"/>
      <c r="O5" s="22"/>
      <c r="P5" s="22"/>
      <c r="Q5" s="93"/>
      <c r="R5" s="22"/>
      <c r="S5" s="22"/>
      <c r="T5" s="22"/>
      <c r="U5" s="110"/>
      <c r="V5" s="110"/>
      <c r="W5" s="110"/>
      <c r="X5" s="22"/>
    </row>
    <row r="6" spans="1:36" s="2" customFormat="1" ht="24" hidden="1" x14ac:dyDescent="0.25">
      <c r="A6" s="3">
        <v>10</v>
      </c>
      <c r="B6" s="25" t="s">
        <v>52</v>
      </c>
      <c r="C6" s="4" t="s">
        <v>67</v>
      </c>
      <c r="D6" s="1">
        <v>72090</v>
      </c>
      <c r="E6" s="5"/>
      <c r="F6" s="5"/>
      <c r="G6" s="26"/>
      <c r="H6" s="26"/>
      <c r="I6" s="69"/>
      <c r="J6" s="1">
        <f>D6-E6-F6+G6</f>
        <v>72090</v>
      </c>
      <c r="K6" s="5">
        <v>72090</v>
      </c>
      <c r="L6" s="5"/>
      <c r="M6" s="64"/>
      <c r="N6" s="5">
        <f>J6-K6+L6</f>
        <v>0</v>
      </c>
      <c r="O6" s="5"/>
      <c r="P6" s="5"/>
      <c r="Q6" s="64"/>
      <c r="R6" s="5">
        <f t="shared" ref="R6:R12" si="0">N6-O6+P6</f>
        <v>0</v>
      </c>
      <c r="S6" s="5"/>
      <c r="T6" s="5"/>
      <c r="U6" s="111"/>
      <c r="V6" s="111"/>
      <c r="W6" s="111"/>
      <c r="X6" s="5">
        <f>P6-Q6+R6</f>
        <v>0</v>
      </c>
    </row>
    <row r="7" spans="1:36" s="2" customFormat="1" ht="24" x14ac:dyDescent="0.25">
      <c r="A7" s="3">
        <v>10</v>
      </c>
      <c r="B7" s="25" t="s">
        <v>97</v>
      </c>
      <c r="C7" s="4" t="s">
        <v>98</v>
      </c>
      <c r="D7" s="1"/>
      <c r="E7" s="5"/>
      <c r="F7" s="5"/>
      <c r="G7" s="26"/>
      <c r="H7" s="26"/>
      <c r="I7" s="69"/>
      <c r="J7" s="1">
        <v>0</v>
      </c>
      <c r="K7" s="5"/>
      <c r="L7" s="5">
        <v>74400</v>
      </c>
      <c r="M7" s="64">
        <v>2310</v>
      </c>
      <c r="N7" s="5">
        <f>J7-K7+L7</f>
        <v>74400</v>
      </c>
      <c r="O7" s="5"/>
      <c r="P7" s="5"/>
      <c r="Q7" s="64">
        <v>2310</v>
      </c>
      <c r="R7" s="5">
        <f t="shared" si="0"/>
        <v>74400</v>
      </c>
      <c r="S7" s="5">
        <v>0</v>
      </c>
      <c r="T7" s="5">
        <f>R7-S7</f>
        <v>74400</v>
      </c>
      <c r="U7" s="111"/>
      <c r="V7" s="111"/>
      <c r="W7" s="111"/>
      <c r="X7" s="5">
        <f>T7-U7+V7+W7</f>
        <v>74400</v>
      </c>
    </row>
    <row r="8" spans="1:36" s="2" customFormat="1" ht="24" hidden="1" x14ac:dyDescent="0.25">
      <c r="A8" s="3">
        <v>10</v>
      </c>
      <c r="B8" s="27" t="s">
        <v>9</v>
      </c>
      <c r="C8" s="4" t="s">
        <v>70</v>
      </c>
      <c r="D8" s="1">
        <v>7927.94</v>
      </c>
      <c r="E8" s="5"/>
      <c r="F8" s="5">
        <f>D8</f>
        <v>7927.94</v>
      </c>
      <c r="G8" s="5"/>
      <c r="H8" s="5"/>
      <c r="I8" s="64"/>
      <c r="J8" s="1">
        <f t="shared" ref="J8:J82" si="1">D8-E8-F8+G8</f>
        <v>0</v>
      </c>
      <c r="K8" s="5"/>
      <c r="L8" s="5"/>
      <c r="M8" s="64"/>
      <c r="N8" s="5">
        <f t="shared" ref="N8:N82" si="2">J8-K8+L8</f>
        <v>0</v>
      </c>
      <c r="O8" s="5"/>
      <c r="P8" s="5"/>
      <c r="Q8" s="64"/>
      <c r="R8" s="5">
        <f t="shared" si="0"/>
        <v>0</v>
      </c>
      <c r="S8" s="5"/>
      <c r="T8" s="5">
        <f t="shared" ref="T8:T71" si="3">R8-S8</f>
        <v>0</v>
      </c>
      <c r="U8" s="111"/>
      <c r="V8" s="111"/>
      <c r="W8" s="111"/>
      <c r="X8" s="5">
        <f t="shared" ref="X8:X71" si="4">T8-U8+V8+W8</f>
        <v>0</v>
      </c>
    </row>
    <row r="9" spans="1:36" s="2" customFormat="1" hidden="1" x14ac:dyDescent="0.25">
      <c r="A9" s="3">
        <v>10</v>
      </c>
      <c r="B9" s="27" t="s">
        <v>88</v>
      </c>
      <c r="C9" s="4" t="s">
        <v>89</v>
      </c>
      <c r="D9" s="88">
        <v>11600</v>
      </c>
      <c r="E9" s="87">
        <v>11594</v>
      </c>
      <c r="F9" s="5">
        <v>6</v>
      </c>
      <c r="G9" s="5"/>
      <c r="H9" s="5"/>
      <c r="I9" s="64"/>
      <c r="J9" s="1">
        <f t="shared" si="1"/>
        <v>0</v>
      </c>
      <c r="K9" s="5"/>
      <c r="L9" s="5"/>
      <c r="M9" s="64"/>
      <c r="N9" s="5">
        <f t="shared" si="2"/>
        <v>0</v>
      </c>
      <c r="O9" s="5"/>
      <c r="P9" s="5"/>
      <c r="Q9" s="64"/>
      <c r="R9" s="5">
        <f t="shared" si="0"/>
        <v>0</v>
      </c>
      <c r="S9" s="5"/>
      <c r="T9" s="5">
        <f t="shared" si="3"/>
        <v>0</v>
      </c>
      <c r="U9" s="111"/>
      <c r="V9" s="111"/>
      <c r="W9" s="111"/>
      <c r="X9" s="5">
        <f t="shared" si="4"/>
        <v>0</v>
      </c>
    </row>
    <row r="10" spans="1:36" s="2" customFormat="1" hidden="1" x14ac:dyDescent="0.25">
      <c r="A10" s="3">
        <v>10</v>
      </c>
      <c r="B10" s="27" t="s">
        <v>38</v>
      </c>
      <c r="C10" s="4" t="s">
        <v>37</v>
      </c>
      <c r="D10" s="1">
        <v>8420</v>
      </c>
      <c r="E10" s="5">
        <f>D10</f>
        <v>8420</v>
      </c>
      <c r="F10" s="5"/>
      <c r="G10" s="28"/>
      <c r="H10" s="28"/>
      <c r="I10" s="70"/>
      <c r="J10" s="1">
        <f t="shared" si="1"/>
        <v>0</v>
      </c>
      <c r="K10" s="5"/>
      <c r="L10" s="5"/>
      <c r="M10" s="64"/>
      <c r="N10" s="5">
        <f t="shared" si="2"/>
        <v>0</v>
      </c>
      <c r="O10" s="5"/>
      <c r="P10" s="5"/>
      <c r="Q10" s="64"/>
      <c r="R10" s="5">
        <f t="shared" si="0"/>
        <v>0</v>
      </c>
      <c r="S10" s="5"/>
      <c r="T10" s="5">
        <f t="shared" si="3"/>
        <v>0</v>
      </c>
      <c r="U10" s="111"/>
      <c r="V10" s="111"/>
      <c r="W10" s="111"/>
      <c r="X10" s="5">
        <f t="shared" si="4"/>
        <v>0</v>
      </c>
    </row>
    <row r="11" spans="1:36" s="2" customFormat="1" ht="36" hidden="1" x14ac:dyDescent="0.25">
      <c r="A11" s="3">
        <v>10</v>
      </c>
      <c r="B11" s="25" t="s">
        <v>41</v>
      </c>
      <c r="C11" s="4" t="s">
        <v>69</v>
      </c>
      <c r="D11" s="1">
        <v>18538</v>
      </c>
      <c r="E11" s="5">
        <f>D11</f>
        <v>18538</v>
      </c>
      <c r="F11" s="5"/>
      <c r="G11" s="5"/>
      <c r="H11" s="5"/>
      <c r="I11" s="64"/>
      <c r="J11" s="1">
        <f t="shared" si="1"/>
        <v>0</v>
      </c>
      <c r="K11" s="5"/>
      <c r="L11" s="5"/>
      <c r="M11" s="64"/>
      <c r="N11" s="5">
        <f t="shared" si="2"/>
        <v>0</v>
      </c>
      <c r="O11" s="5"/>
      <c r="P11" s="5"/>
      <c r="Q11" s="64"/>
      <c r="R11" s="5">
        <f t="shared" si="0"/>
        <v>0</v>
      </c>
      <c r="S11" s="5"/>
      <c r="T11" s="5">
        <f t="shared" si="3"/>
        <v>0</v>
      </c>
      <c r="U11" s="111"/>
      <c r="V11" s="111"/>
      <c r="W11" s="111"/>
      <c r="X11" s="5">
        <f t="shared" si="4"/>
        <v>0</v>
      </c>
    </row>
    <row r="12" spans="1:36" s="2" customFormat="1" ht="24" x14ac:dyDescent="0.25">
      <c r="A12" s="3">
        <v>10</v>
      </c>
      <c r="B12" s="25" t="s">
        <v>34</v>
      </c>
      <c r="C12" s="4" t="s">
        <v>157</v>
      </c>
      <c r="D12" s="1">
        <v>112800</v>
      </c>
      <c r="E12" s="5"/>
      <c r="F12" s="86">
        <f>112800-74400</f>
        <v>38400</v>
      </c>
      <c r="G12" s="5"/>
      <c r="H12" s="5"/>
      <c r="I12" s="64"/>
      <c r="J12" s="1">
        <f t="shared" si="1"/>
        <v>74400</v>
      </c>
      <c r="K12" s="5"/>
      <c r="L12" s="5"/>
      <c r="M12" s="64"/>
      <c r="N12" s="5">
        <f t="shared" si="2"/>
        <v>74400</v>
      </c>
      <c r="O12" s="5"/>
      <c r="P12" s="5"/>
      <c r="Q12" s="64"/>
      <c r="R12" s="5">
        <f t="shared" si="0"/>
        <v>74400</v>
      </c>
      <c r="S12" s="106">
        <v>49642</v>
      </c>
      <c r="T12" s="5">
        <f t="shared" si="3"/>
        <v>24758</v>
      </c>
      <c r="U12" s="112">
        <v>1758</v>
      </c>
      <c r="V12" s="112"/>
      <c r="W12" s="112"/>
      <c r="X12" s="5">
        <f t="shared" si="4"/>
        <v>23000</v>
      </c>
    </row>
    <row r="13" spans="1:36" s="23" customFormat="1" ht="47.25" customHeight="1" x14ac:dyDescent="0.3">
      <c r="A13" s="24">
        <v>15</v>
      </c>
      <c r="B13" s="18"/>
      <c r="C13" s="19" t="s">
        <v>8</v>
      </c>
      <c r="D13" s="20"/>
      <c r="E13" s="21"/>
      <c r="F13" s="21"/>
      <c r="G13" s="21"/>
      <c r="H13" s="21"/>
      <c r="I13" s="63"/>
      <c r="J13" s="1"/>
      <c r="K13" s="21"/>
      <c r="L13" s="21"/>
      <c r="M13" s="63"/>
      <c r="N13" s="5"/>
      <c r="O13" s="21"/>
      <c r="P13" s="21"/>
      <c r="Q13" s="63"/>
      <c r="R13" s="5"/>
      <c r="S13" s="21"/>
      <c r="T13" s="5">
        <f t="shared" si="3"/>
        <v>0</v>
      </c>
      <c r="U13" s="113"/>
      <c r="V13" s="113"/>
      <c r="W13" s="113"/>
      <c r="X13" s="5">
        <f t="shared" si="4"/>
        <v>0</v>
      </c>
    </row>
    <row r="14" spans="1:36" s="2" customFormat="1" ht="36" x14ac:dyDescent="0.25">
      <c r="A14" s="3">
        <v>15</v>
      </c>
      <c r="B14" s="27" t="s">
        <v>7</v>
      </c>
      <c r="C14" s="4" t="s">
        <v>36</v>
      </c>
      <c r="D14" s="1">
        <v>15500</v>
      </c>
      <c r="E14" s="5"/>
      <c r="F14" s="5"/>
      <c r="G14" s="5"/>
      <c r="H14" s="5"/>
      <c r="I14" s="64"/>
      <c r="J14" s="1">
        <f t="shared" si="1"/>
        <v>15500</v>
      </c>
      <c r="K14" s="5"/>
      <c r="L14" s="5"/>
      <c r="M14" s="64"/>
      <c r="N14" s="5">
        <f t="shared" si="2"/>
        <v>15500</v>
      </c>
      <c r="O14" s="5"/>
      <c r="P14" s="5"/>
      <c r="Q14" s="64"/>
      <c r="R14" s="5">
        <f t="shared" ref="R14:R29" si="5">N14-O14+P14</f>
        <v>15500</v>
      </c>
      <c r="S14" s="5">
        <v>0</v>
      </c>
      <c r="T14" s="5">
        <f t="shared" si="3"/>
        <v>15500</v>
      </c>
      <c r="U14" s="139">
        <v>15500</v>
      </c>
      <c r="V14" s="111"/>
      <c r="W14" s="111"/>
      <c r="X14" s="5">
        <f t="shared" si="4"/>
        <v>0</v>
      </c>
    </row>
    <row r="15" spans="1:36" s="2" customFormat="1" ht="34.5" customHeight="1" x14ac:dyDescent="0.25">
      <c r="A15" s="3">
        <v>15</v>
      </c>
      <c r="B15" s="25" t="s">
        <v>45</v>
      </c>
      <c r="C15" s="4" t="s">
        <v>153</v>
      </c>
      <c r="D15" s="1">
        <v>30000</v>
      </c>
      <c r="E15" s="5"/>
      <c r="F15" s="5"/>
      <c r="G15" s="5">
        <v>7200</v>
      </c>
      <c r="H15" s="5"/>
      <c r="I15" s="64"/>
      <c r="J15" s="1">
        <f t="shared" si="1"/>
        <v>37200</v>
      </c>
      <c r="K15" s="5"/>
      <c r="L15" s="5"/>
      <c r="M15" s="64"/>
      <c r="N15" s="5">
        <f t="shared" si="2"/>
        <v>37200</v>
      </c>
      <c r="O15" s="5"/>
      <c r="P15" s="5"/>
      <c r="Q15" s="64"/>
      <c r="R15" s="5">
        <f t="shared" si="5"/>
        <v>37200</v>
      </c>
      <c r="S15" s="5">
        <v>0</v>
      </c>
      <c r="T15" s="5">
        <f t="shared" si="3"/>
        <v>37200</v>
      </c>
      <c r="U15" s="111"/>
      <c r="V15" s="111"/>
      <c r="W15" s="111"/>
      <c r="X15" s="5">
        <f t="shared" si="4"/>
        <v>37200</v>
      </c>
    </row>
    <row r="16" spans="1:36" s="2" customFormat="1" ht="33" customHeight="1" x14ac:dyDescent="0.25">
      <c r="A16" s="3">
        <v>15</v>
      </c>
      <c r="B16" s="25" t="s">
        <v>104</v>
      </c>
      <c r="C16" s="4" t="s">
        <v>167</v>
      </c>
      <c r="D16" s="1"/>
      <c r="E16" s="5"/>
      <c r="F16" s="5"/>
      <c r="G16" s="5"/>
      <c r="H16" s="5"/>
      <c r="I16" s="64"/>
      <c r="J16" s="1">
        <v>0</v>
      </c>
      <c r="K16" s="5"/>
      <c r="L16" s="5">
        <v>37200</v>
      </c>
      <c r="M16" s="64">
        <v>37200</v>
      </c>
      <c r="N16" s="5">
        <f t="shared" si="2"/>
        <v>37200</v>
      </c>
      <c r="O16" s="5"/>
      <c r="P16" s="5"/>
      <c r="Q16" s="64">
        <v>37200</v>
      </c>
      <c r="R16" s="5">
        <f t="shared" si="5"/>
        <v>37200</v>
      </c>
      <c r="S16" s="5">
        <v>37189.379999999997</v>
      </c>
      <c r="T16" s="5">
        <f t="shared" si="3"/>
        <v>10.620000000002619</v>
      </c>
      <c r="U16" s="129">
        <v>10.62</v>
      </c>
      <c r="V16" s="139">
        <v>45901.53</v>
      </c>
      <c r="W16" s="111"/>
      <c r="X16" s="5">
        <f t="shared" si="4"/>
        <v>45901.53</v>
      </c>
    </row>
    <row r="17" spans="1:24" s="2" customFormat="1" ht="31.5" customHeight="1" x14ac:dyDescent="0.25">
      <c r="A17" s="3">
        <v>15</v>
      </c>
      <c r="B17" s="25" t="s">
        <v>106</v>
      </c>
      <c r="C17" s="4" t="s">
        <v>107</v>
      </c>
      <c r="D17" s="1"/>
      <c r="E17" s="5"/>
      <c r="F17" s="5"/>
      <c r="G17" s="5"/>
      <c r="H17" s="5"/>
      <c r="I17" s="64"/>
      <c r="J17" s="1">
        <v>0</v>
      </c>
      <c r="K17" s="5"/>
      <c r="L17" s="5">
        <v>12000</v>
      </c>
      <c r="M17" s="64">
        <v>12000</v>
      </c>
      <c r="N17" s="5">
        <f t="shared" si="2"/>
        <v>12000</v>
      </c>
      <c r="O17" s="5"/>
      <c r="P17" s="5"/>
      <c r="Q17" s="64">
        <v>12000</v>
      </c>
      <c r="R17" s="5">
        <f t="shared" si="5"/>
        <v>12000</v>
      </c>
      <c r="S17" s="5">
        <v>12000</v>
      </c>
      <c r="T17" s="5">
        <f t="shared" si="3"/>
        <v>0</v>
      </c>
      <c r="U17" s="111"/>
      <c r="V17" s="111"/>
      <c r="W17" s="111"/>
      <c r="X17" s="5">
        <f t="shared" si="4"/>
        <v>0</v>
      </c>
    </row>
    <row r="18" spans="1:24" s="2" customFormat="1" ht="24" hidden="1" customHeight="1" x14ac:dyDescent="0.25">
      <c r="A18" s="3">
        <v>15</v>
      </c>
      <c r="B18" s="25" t="s">
        <v>86</v>
      </c>
      <c r="C18" s="4" t="s">
        <v>87</v>
      </c>
      <c r="D18" s="1">
        <v>0</v>
      </c>
      <c r="E18" s="5"/>
      <c r="F18" s="5"/>
      <c r="G18" s="5"/>
      <c r="H18" s="5"/>
      <c r="I18" s="64">
        <v>355073</v>
      </c>
      <c r="J18" s="1">
        <f>I18</f>
        <v>355073</v>
      </c>
      <c r="K18" s="5">
        <v>355073</v>
      </c>
      <c r="L18" s="5"/>
      <c r="M18" s="64"/>
      <c r="N18" s="5">
        <f t="shared" si="2"/>
        <v>0</v>
      </c>
      <c r="O18" s="5"/>
      <c r="P18" s="5"/>
      <c r="Q18" s="64"/>
      <c r="R18" s="5">
        <f t="shared" si="5"/>
        <v>0</v>
      </c>
      <c r="S18" s="5"/>
      <c r="T18" s="5">
        <f t="shared" si="3"/>
        <v>0</v>
      </c>
      <c r="U18" s="111"/>
      <c r="V18" s="111"/>
      <c r="W18" s="111"/>
      <c r="X18" s="5">
        <f t="shared" si="4"/>
        <v>0</v>
      </c>
    </row>
    <row r="19" spans="1:24" s="2" customFormat="1" ht="41.25" customHeight="1" x14ac:dyDescent="0.25">
      <c r="A19" s="3">
        <v>15</v>
      </c>
      <c r="B19" s="25" t="s">
        <v>86</v>
      </c>
      <c r="C19" s="4" t="s">
        <v>158</v>
      </c>
      <c r="D19" s="1">
        <v>711.05</v>
      </c>
      <c r="E19" s="5"/>
      <c r="F19" s="5"/>
      <c r="G19" s="5"/>
      <c r="H19" s="5"/>
      <c r="I19" s="64"/>
      <c r="J19" s="1">
        <f t="shared" ref="J19" si="6">D19-E19-F19+G19</f>
        <v>711.05</v>
      </c>
      <c r="K19" s="5"/>
      <c r="L19" s="5"/>
      <c r="M19" s="64"/>
      <c r="N19" s="5">
        <f t="shared" ref="N19" si="7">J19-K19+L19</f>
        <v>711.05</v>
      </c>
      <c r="O19" s="5"/>
      <c r="P19" s="5"/>
      <c r="Q19" s="64"/>
      <c r="R19" s="5">
        <v>0</v>
      </c>
      <c r="S19" s="5">
        <v>0</v>
      </c>
      <c r="T19" s="5">
        <f t="shared" si="3"/>
        <v>0</v>
      </c>
      <c r="U19" s="111"/>
      <c r="V19" s="111"/>
      <c r="W19" s="111">
        <v>834270</v>
      </c>
      <c r="X19" s="5">
        <f t="shared" si="4"/>
        <v>834270</v>
      </c>
    </row>
    <row r="20" spans="1:24" s="2" customFormat="1" ht="24" x14ac:dyDescent="0.25">
      <c r="A20" s="3">
        <v>15</v>
      </c>
      <c r="B20" s="25" t="s">
        <v>136</v>
      </c>
      <c r="C20" s="4" t="s">
        <v>11</v>
      </c>
      <c r="D20" s="1">
        <v>711.05</v>
      </c>
      <c r="E20" s="5"/>
      <c r="F20" s="5"/>
      <c r="G20" s="5"/>
      <c r="H20" s="5"/>
      <c r="I20" s="64"/>
      <c r="J20" s="1">
        <f t="shared" si="1"/>
        <v>711.05</v>
      </c>
      <c r="K20" s="5"/>
      <c r="L20" s="5"/>
      <c r="M20" s="64"/>
      <c r="N20" s="5">
        <f t="shared" si="2"/>
        <v>711.05</v>
      </c>
      <c r="O20" s="5"/>
      <c r="P20" s="5"/>
      <c r="Q20" s="64"/>
      <c r="R20" s="5">
        <f t="shared" si="5"/>
        <v>711.05</v>
      </c>
      <c r="S20" s="5">
        <v>0</v>
      </c>
      <c r="T20" s="5">
        <f t="shared" si="3"/>
        <v>711.05</v>
      </c>
      <c r="U20" s="111"/>
      <c r="V20" s="111"/>
      <c r="W20" s="111"/>
      <c r="X20" s="5">
        <f t="shared" si="4"/>
        <v>711.05</v>
      </c>
    </row>
    <row r="21" spans="1:24" s="2" customFormat="1" x14ac:dyDescent="0.25">
      <c r="A21" s="3">
        <v>15</v>
      </c>
      <c r="B21" s="6" t="s">
        <v>12</v>
      </c>
      <c r="C21" s="4" t="s">
        <v>13</v>
      </c>
      <c r="D21" s="1">
        <v>11924.1</v>
      </c>
      <c r="E21" s="5"/>
      <c r="F21" s="5"/>
      <c r="G21" s="5"/>
      <c r="H21" s="5"/>
      <c r="I21" s="64"/>
      <c r="J21" s="1">
        <f t="shared" si="1"/>
        <v>11924.1</v>
      </c>
      <c r="K21" s="5"/>
      <c r="L21" s="5"/>
      <c r="M21" s="64"/>
      <c r="N21" s="5">
        <f t="shared" si="2"/>
        <v>11924.1</v>
      </c>
      <c r="O21" s="5"/>
      <c r="P21" s="5"/>
      <c r="Q21" s="64"/>
      <c r="R21" s="5">
        <f t="shared" si="5"/>
        <v>11924.1</v>
      </c>
      <c r="S21" s="5">
        <v>0</v>
      </c>
      <c r="T21" s="5">
        <f t="shared" si="3"/>
        <v>11924.1</v>
      </c>
      <c r="U21" s="111"/>
      <c r="V21" s="111"/>
      <c r="W21" s="111"/>
      <c r="X21" s="5">
        <f t="shared" si="4"/>
        <v>11924.1</v>
      </c>
    </row>
    <row r="22" spans="1:24" s="2" customFormat="1" hidden="1" x14ac:dyDescent="0.25">
      <c r="A22" s="3">
        <v>15</v>
      </c>
      <c r="B22" s="6" t="s">
        <v>14</v>
      </c>
      <c r="C22" s="4" t="s">
        <v>71</v>
      </c>
      <c r="D22" s="1">
        <v>320</v>
      </c>
      <c r="E22" s="5">
        <v>310</v>
      </c>
      <c r="F22" s="5">
        <v>10</v>
      </c>
      <c r="G22" s="5"/>
      <c r="H22" s="5"/>
      <c r="I22" s="64"/>
      <c r="J22" s="1">
        <f t="shared" si="1"/>
        <v>0</v>
      </c>
      <c r="K22" s="5"/>
      <c r="L22" s="5"/>
      <c r="M22" s="64"/>
      <c r="N22" s="5">
        <f t="shared" si="2"/>
        <v>0</v>
      </c>
      <c r="O22" s="5"/>
      <c r="P22" s="5"/>
      <c r="Q22" s="64"/>
      <c r="R22" s="5">
        <f t="shared" si="5"/>
        <v>0</v>
      </c>
      <c r="S22" s="5"/>
      <c r="T22" s="5">
        <f t="shared" si="3"/>
        <v>0</v>
      </c>
      <c r="U22" s="111"/>
      <c r="V22" s="111"/>
      <c r="W22" s="111"/>
      <c r="X22" s="5">
        <f t="shared" si="4"/>
        <v>0</v>
      </c>
    </row>
    <row r="23" spans="1:24" s="2" customFormat="1" x14ac:dyDescent="0.25">
      <c r="A23" s="3">
        <v>15</v>
      </c>
      <c r="B23" s="6" t="s">
        <v>15</v>
      </c>
      <c r="C23" s="4" t="s">
        <v>46</v>
      </c>
      <c r="D23" s="30">
        <v>83420.59</v>
      </c>
      <c r="E23" s="5">
        <v>14945.47</v>
      </c>
      <c r="F23" s="5"/>
      <c r="G23" s="5"/>
      <c r="H23" s="5"/>
      <c r="I23" s="64"/>
      <c r="J23" s="1">
        <f t="shared" si="1"/>
        <v>68475.12</v>
      </c>
      <c r="K23" s="5"/>
      <c r="L23" s="5"/>
      <c r="M23" s="64"/>
      <c r="N23" s="5">
        <f t="shared" si="2"/>
        <v>68475.12</v>
      </c>
      <c r="O23" s="5"/>
      <c r="P23" s="5"/>
      <c r="Q23" s="64"/>
      <c r="R23" s="5">
        <f t="shared" si="5"/>
        <v>68475.12</v>
      </c>
      <c r="S23" s="107">
        <v>7441.15</v>
      </c>
      <c r="T23" s="5">
        <f t="shared" si="3"/>
        <v>61033.969999999994</v>
      </c>
      <c r="U23" s="136">
        <v>61033.97</v>
      </c>
      <c r="V23" s="114"/>
      <c r="W23" s="114"/>
      <c r="X23" s="5">
        <f t="shared" si="4"/>
        <v>-7.2759576141834259E-12</v>
      </c>
    </row>
    <row r="24" spans="1:24" s="2" customFormat="1" ht="39" hidden="1" customHeight="1" x14ac:dyDescent="0.25">
      <c r="A24" s="3">
        <v>15</v>
      </c>
      <c r="B24" s="6" t="s">
        <v>16</v>
      </c>
      <c r="C24" s="4" t="s">
        <v>75</v>
      </c>
      <c r="D24" s="1">
        <v>25409.18</v>
      </c>
      <c r="E24" s="5">
        <f>D24</f>
        <v>25409.18</v>
      </c>
      <c r="F24" s="5"/>
      <c r="G24" s="5"/>
      <c r="H24" s="5"/>
      <c r="I24" s="64"/>
      <c r="J24" s="1">
        <f t="shared" si="1"/>
        <v>0</v>
      </c>
      <c r="K24" s="5"/>
      <c r="L24" s="5"/>
      <c r="M24" s="64"/>
      <c r="N24" s="5">
        <f t="shared" si="2"/>
        <v>0</v>
      </c>
      <c r="O24" s="5"/>
      <c r="P24" s="5"/>
      <c r="Q24" s="64"/>
      <c r="R24" s="5">
        <f t="shared" si="5"/>
        <v>0</v>
      </c>
      <c r="S24" s="5"/>
      <c r="T24" s="5">
        <f t="shared" si="3"/>
        <v>0</v>
      </c>
      <c r="U24" s="111"/>
      <c r="V24" s="111"/>
      <c r="W24" s="111"/>
      <c r="X24" s="5">
        <f t="shared" si="4"/>
        <v>0</v>
      </c>
    </row>
    <row r="25" spans="1:24" s="2" customFormat="1" ht="40.5" customHeight="1" x14ac:dyDescent="0.25">
      <c r="A25" s="3">
        <v>15</v>
      </c>
      <c r="B25" s="6" t="s">
        <v>17</v>
      </c>
      <c r="C25" s="4" t="s">
        <v>94</v>
      </c>
      <c r="D25" s="1">
        <v>109946.07</v>
      </c>
      <c r="E25" s="5">
        <f>94319.08</f>
        <v>94319.08</v>
      </c>
      <c r="F25" s="5"/>
      <c r="G25" s="5"/>
      <c r="H25" s="5"/>
      <c r="I25" s="64"/>
      <c r="J25" s="1">
        <f t="shared" si="1"/>
        <v>15626.990000000005</v>
      </c>
      <c r="K25" s="5"/>
      <c r="L25" s="5"/>
      <c r="M25" s="64"/>
      <c r="N25" s="5">
        <f t="shared" si="2"/>
        <v>15626.990000000005</v>
      </c>
      <c r="O25" s="5"/>
      <c r="P25" s="5"/>
      <c r="Q25" s="64"/>
      <c r="R25" s="5">
        <f t="shared" si="5"/>
        <v>15626.990000000005</v>
      </c>
      <c r="S25" s="5">
        <v>15626.99</v>
      </c>
      <c r="T25" s="5">
        <f t="shared" si="3"/>
        <v>0</v>
      </c>
      <c r="U25" s="111"/>
      <c r="V25" s="111"/>
      <c r="W25" s="111"/>
      <c r="X25" s="5">
        <f t="shared" si="4"/>
        <v>0</v>
      </c>
    </row>
    <row r="26" spans="1:24" s="7" customFormat="1" ht="24" x14ac:dyDescent="0.25">
      <c r="A26" s="31">
        <v>15</v>
      </c>
      <c r="B26" s="25" t="s">
        <v>31</v>
      </c>
      <c r="C26" s="4" t="s">
        <v>159</v>
      </c>
      <c r="D26" s="1">
        <v>1000</v>
      </c>
      <c r="E26" s="32"/>
      <c r="F26" s="32"/>
      <c r="G26" s="32"/>
      <c r="H26" s="32"/>
      <c r="I26" s="65"/>
      <c r="J26" s="1">
        <f t="shared" si="1"/>
        <v>1000</v>
      </c>
      <c r="K26" s="32"/>
      <c r="L26" s="32"/>
      <c r="M26" s="65"/>
      <c r="N26" s="5">
        <f t="shared" si="2"/>
        <v>1000</v>
      </c>
      <c r="O26" s="32"/>
      <c r="P26" s="32"/>
      <c r="Q26" s="65"/>
      <c r="R26" s="5">
        <f t="shared" si="5"/>
        <v>1000</v>
      </c>
      <c r="S26" s="32">
        <v>0</v>
      </c>
      <c r="T26" s="5">
        <f t="shared" si="3"/>
        <v>1000</v>
      </c>
      <c r="U26" s="115"/>
      <c r="V26" s="115"/>
      <c r="W26" s="115"/>
      <c r="X26" s="5">
        <f t="shared" si="4"/>
        <v>1000</v>
      </c>
    </row>
    <row r="27" spans="1:24" s="7" customFormat="1" x14ac:dyDescent="0.25">
      <c r="A27" s="31">
        <v>15</v>
      </c>
      <c r="B27" s="140" t="s">
        <v>156</v>
      </c>
      <c r="C27" s="123" t="s">
        <v>168</v>
      </c>
      <c r="D27" s="1">
        <v>1000</v>
      </c>
      <c r="E27" s="32"/>
      <c r="F27" s="32"/>
      <c r="G27" s="32"/>
      <c r="H27" s="32"/>
      <c r="I27" s="65"/>
      <c r="J27" s="1">
        <f t="shared" ref="J27" si="8">D27-E27-F27+G27</f>
        <v>1000</v>
      </c>
      <c r="K27" s="32"/>
      <c r="L27" s="32"/>
      <c r="M27" s="65"/>
      <c r="N27" s="5">
        <f t="shared" ref="N27" si="9">J27-K27+L27</f>
        <v>1000</v>
      </c>
      <c r="O27" s="32"/>
      <c r="P27" s="32"/>
      <c r="Q27" s="65"/>
      <c r="R27" s="5">
        <v>0</v>
      </c>
      <c r="S27" s="32">
        <v>0</v>
      </c>
      <c r="T27" s="5">
        <f t="shared" si="3"/>
        <v>0</v>
      </c>
      <c r="U27" s="115"/>
      <c r="V27" s="137">
        <v>61033.97</v>
      </c>
      <c r="W27" s="115"/>
      <c r="X27" s="5">
        <f t="shared" si="4"/>
        <v>61033.97</v>
      </c>
    </row>
    <row r="28" spans="1:24" s="2" customFormat="1" x14ac:dyDescent="0.25">
      <c r="A28" s="3">
        <v>15</v>
      </c>
      <c r="B28" s="6" t="s">
        <v>18</v>
      </c>
      <c r="C28" s="4" t="s">
        <v>160</v>
      </c>
      <c r="D28" s="1">
        <v>800</v>
      </c>
      <c r="E28" s="5"/>
      <c r="F28" s="5"/>
      <c r="G28" s="5"/>
      <c r="H28" s="5"/>
      <c r="I28" s="64"/>
      <c r="J28" s="1">
        <f t="shared" si="1"/>
        <v>800</v>
      </c>
      <c r="K28" s="5"/>
      <c r="L28" s="5"/>
      <c r="M28" s="64"/>
      <c r="N28" s="5">
        <f t="shared" si="2"/>
        <v>800</v>
      </c>
      <c r="O28" s="5"/>
      <c r="P28" s="5"/>
      <c r="Q28" s="64"/>
      <c r="R28" s="5">
        <f t="shared" si="5"/>
        <v>800</v>
      </c>
      <c r="S28" s="5">
        <v>0</v>
      </c>
      <c r="T28" s="5">
        <f t="shared" si="3"/>
        <v>800</v>
      </c>
      <c r="U28" s="111"/>
      <c r="V28" s="111"/>
      <c r="W28" s="111"/>
      <c r="X28" s="5">
        <f t="shared" si="4"/>
        <v>800</v>
      </c>
    </row>
    <row r="29" spans="1:24" s="2" customFormat="1" x14ac:dyDescent="0.25">
      <c r="A29" s="3">
        <v>15</v>
      </c>
      <c r="B29" s="6" t="s">
        <v>102</v>
      </c>
      <c r="C29" s="4" t="s">
        <v>103</v>
      </c>
      <c r="D29" s="1"/>
      <c r="E29" s="5"/>
      <c r="F29" s="5"/>
      <c r="G29" s="5"/>
      <c r="H29" s="5"/>
      <c r="I29" s="64"/>
      <c r="J29" s="1">
        <v>0</v>
      </c>
      <c r="K29" s="5"/>
      <c r="L29" s="5">
        <v>10000</v>
      </c>
      <c r="M29" s="64">
        <v>10000</v>
      </c>
      <c r="N29" s="5">
        <f t="shared" si="2"/>
        <v>10000</v>
      </c>
      <c r="O29" s="5"/>
      <c r="P29" s="5"/>
      <c r="Q29" s="64">
        <v>10000</v>
      </c>
      <c r="R29" s="5">
        <f t="shared" si="5"/>
        <v>10000</v>
      </c>
      <c r="S29" s="5">
        <v>0</v>
      </c>
      <c r="T29" s="5">
        <f t="shared" si="3"/>
        <v>10000</v>
      </c>
      <c r="U29" s="111"/>
      <c r="V29" s="111"/>
      <c r="W29" s="111"/>
      <c r="X29" s="5">
        <f t="shared" si="4"/>
        <v>10000</v>
      </c>
    </row>
    <row r="30" spans="1:24" s="23" customFormat="1" ht="19.5" x14ac:dyDescent="0.3">
      <c r="A30" s="24">
        <v>30</v>
      </c>
      <c r="B30" s="18"/>
      <c r="C30" s="19" t="s">
        <v>19</v>
      </c>
      <c r="D30" s="20"/>
      <c r="E30" s="21"/>
      <c r="F30" s="21"/>
      <c r="G30" s="21"/>
      <c r="H30" s="21"/>
      <c r="I30" s="63"/>
      <c r="J30" s="1"/>
      <c r="K30" s="21"/>
      <c r="L30" s="21"/>
      <c r="M30" s="63"/>
      <c r="N30" s="5"/>
      <c r="O30" s="21"/>
      <c r="P30" s="21"/>
      <c r="Q30" s="63"/>
      <c r="R30" s="5"/>
      <c r="S30" s="21"/>
      <c r="T30" s="5">
        <f t="shared" si="3"/>
        <v>0</v>
      </c>
      <c r="U30" s="113"/>
      <c r="V30" s="113"/>
      <c r="W30" s="113"/>
      <c r="X30" s="5">
        <f t="shared" si="4"/>
        <v>0</v>
      </c>
    </row>
    <row r="31" spans="1:24" s="23" customFormat="1" ht="24" x14ac:dyDescent="0.3">
      <c r="A31" s="3">
        <v>30</v>
      </c>
      <c r="B31" s="27" t="s">
        <v>124</v>
      </c>
      <c r="C31" s="4" t="s">
        <v>170</v>
      </c>
      <c r="D31" s="20"/>
      <c r="E31" s="21"/>
      <c r="F31" s="21"/>
      <c r="G31" s="21"/>
      <c r="H31" s="21"/>
      <c r="I31" s="63"/>
      <c r="J31" s="1"/>
      <c r="K31" s="21"/>
      <c r="L31" s="21"/>
      <c r="M31" s="63"/>
      <c r="N31" s="5"/>
      <c r="O31" s="21"/>
      <c r="P31" s="101">
        <v>31000</v>
      </c>
      <c r="Q31" s="101">
        <f>P31</f>
        <v>31000</v>
      </c>
      <c r="R31" s="5">
        <f t="shared" ref="R31:R56" si="10">N31-O31+P31</f>
        <v>31000</v>
      </c>
      <c r="S31" s="5">
        <v>0</v>
      </c>
      <c r="T31" s="5">
        <f t="shared" si="3"/>
        <v>31000</v>
      </c>
      <c r="U31" s="111"/>
      <c r="V31" s="111"/>
      <c r="W31" s="111"/>
      <c r="X31" s="5">
        <f t="shared" si="4"/>
        <v>31000</v>
      </c>
    </row>
    <row r="32" spans="1:24" s="23" customFormat="1" ht="41.25" customHeight="1" x14ac:dyDescent="0.3">
      <c r="A32" s="3">
        <v>30</v>
      </c>
      <c r="B32" s="27" t="s">
        <v>130</v>
      </c>
      <c r="C32" s="4" t="s">
        <v>100</v>
      </c>
      <c r="D32" s="20"/>
      <c r="E32" s="21"/>
      <c r="F32" s="21"/>
      <c r="G32" s="21"/>
      <c r="H32" s="21"/>
      <c r="I32" s="63"/>
      <c r="J32" s="1"/>
      <c r="K32" s="21"/>
      <c r="L32" s="21"/>
      <c r="M32" s="63"/>
      <c r="N32" s="5"/>
      <c r="O32" s="21"/>
      <c r="P32" s="100">
        <v>24700</v>
      </c>
      <c r="Q32" s="100">
        <f>P32</f>
        <v>24700</v>
      </c>
      <c r="R32" s="5">
        <f t="shared" si="10"/>
        <v>24700</v>
      </c>
      <c r="S32" s="5">
        <v>0</v>
      </c>
      <c r="T32" s="5">
        <f t="shared" si="3"/>
        <v>24700</v>
      </c>
      <c r="U32" s="111"/>
      <c r="V32" s="111"/>
      <c r="W32" s="111"/>
      <c r="X32" s="5">
        <f t="shared" si="4"/>
        <v>24700</v>
      </c>
    </row>
    <row r="33" spans="1:26" s="23" customFormat="1" ht="36" x14ac:dyDescent="0.3">
      <c r="A33" s="3">
        <v>30</v>
      </c>
      <c r="B33" s="27" t="s">
        <v>53</v>
      </c>
      <c r="C33" s="4" t="s">
        <v>76</v>
      </c>
      <c r="D33" s="1">
        <v>30000</v>
      </c>
      <c r="E33" s="5">
        <v>1078.8</v>
      </c>
      <c r="F33" s="1"/>
      <c r="G33" s="30"/>
      <c r="H33" s="30"/>
      <c r="I33" s="71"/>
      <c r="J33" s="1">
        <f t="shared" si="1"/>
        <v>28921.200000000001</v>
      </c>
      <c r="K33" s="21"/>
      <c r="L33" s="21"/>
      <c r="M33" s="63"/>
      <c r="N33" s="5">
        <f t="shared" si="2"/>
        <v>28921.200000000001</v>
      </c>
      <c r="O33" s="21"/>
      <c r="P33" s="21"/>
      <c r="Q33" s="63"/>
      <c r="R33" s="5">
        <f t="shared" si="10"/>
        <v>28921.200000000001</v>
      </c>
      <c r="S33" s="5">
        <f>1315+74.4+2545</f>
        <v>3934.4</v>
      </c>
      <c r="T33" s="5">
        <f t="shared" si="3"/>
        <v>24986.799999999999</v>
      </c>
      <c r="U33" s="111"/>
      <c r="V33" s="111"/>
      <c r="W33" s="111"/>
      <c r="X33" s="5">
        <f t="shared" si="4"/>
        <v>24986.799999999999</v>
      </c>
    </row>
    <row r="34" spans="1:26" s="2" customFormat="1" ht="25.5" customHeight="1" x14ac:dyDescent="0.25">
      <c r="A34" s="3">
        <v>30</v>
      </c>
      <c r="B34" s="27" t="s">
        <v>57</v>
      </c>
      <c r="C34" s="4" t="s">
        <v>134</v>
      </c>
      <c r="D34" s="1">
        <v>37200</v>
      </c>
      <c r="E34" s="5"/>
      <c r="F34" s="5"/>
      <c r="G34" s="5"/>
      <c r="H34" s="5"/>
      <c r="I34" s="64"/>
      <c r="J34" s="1">
        <f t="shared" si="1"/>
        <v>37200</v>
      </c>
      <c r="K34" s="5"/>
      <c r="L34" s="5"/>
      <c r="M34" s="64"/>
      <c r="N34" s="5">
        <f t="shared" si="2"/>
        <v>37200</v>
      </c>
      <c r="O34" s="5"/>
      <c r="P34" s="5"/>
      <c r="Q34" s="64"/>
      <c r="R34" s="5">
        <f t="shared" si="10"/>
        <v>37200</v>
      </c>
      <c r="S34" s="5">
        <v>0</v>
      </c>
      <c r="T34" s="5">
        <f t="shared" si="3"/>
        <v>37200</v>
      </c>
      <c r="U34" s="111"/>
      <c r="V34" s="111"/>
      <c r="W34" s="111"/>
      <c r="X34" s="5">
        <f t="shared" si="4"/>
        <v>37200</v>
      </c>
    </row>
    <row r="35" spans="1:26" s="2" customFormat="1" ht="36" hidden="1" x14ac:dyDescent="0.25">
      <c r="A35" s="3">
        <v>30</v>
      </c>
      <c r="B35" s="25">
        <v>67370001</v>
      </c>
      <c r="C35" s="4" t="s">
        <v>77</v>
      </c>
      <c r="D35" s="35">
        <v>57413</v>
      </c>
      <c r="E35" s="5">
        <f>D35</f>
        <v>57413</v>
      </c>
      <c r="F35" s="5"/>
      <c r="G35" s="29"/>
      <c r="H35" s="29"/>
      <c r="I35" s="72"/>
      <c r="J35" s="1">
        <f t="shared" si="1"/>
        <v>0</v>
      </c>
      <c r="K35" s="5"/>
      <c r="L35" s="5"/>
      <c r="M35" s="64"/>
      <c r="N35" s="5">
        <f t="shared" si="2"/>
        <v>0</v>
      </c>
      <c r="O35" s="5"/>
      <c r="P35" s="5"/>
      <c r="Q35" s="64"/>
      <c r="R35" s="5">
        <f t="shared" si="10"/>
        <v>0</v>
      </c>
      <c r="S35" s="5">
        <v>0</v>
      </c>
      <c r="T35" s="5">
        <f t="shared" si="3"/>
        <v>0</v>
      </c>
      <c r="U35" s="111"/>
      <c r="V35" s="111"/>
      <c r="W35" s="111"/>
      <c r="X35" s="5">
        <f t="shared" si="4"/>
        <v>0</v>
      </c>
    </row>
    <row r="36" spans="1:26" s="23" customFormat="1" ht="24" x14ac:dyDescent="0.3">
      <c r="A36" s="3">
        <v>30</v>
      </c>
      <c r="B36" s="27" t="s">
        <v>125</v>
      </c>
      <c r="C36" s="4" t="s">
        <v>127</v>
      </c>
      <c r="D36" s="1"/>
      <c r="E36" s="5"/>
      <c r="F36" s="1"/>
      <c r="G36" s="30"/>
      <c r="H36" s="30"/>
      <c r="I36" s="71"/>
      <c r="J36" s="1"/>
      <c r="K36" s="21"/>
      <c r="L36" s="21"/>
      <c r="M36" s="63"/>
      <c r="N36" s="5"/>
      <c r="O36" s="21"/>
      <c r="P36" s="101">
        <v>17000</v>
      </c>
      <c r="Q36" s="101">
        <f>P36</f>
        <v>17000</v>
      </c>
      <c r="R36" s="5">
        <f t="shared" si="10"/>
        <v>17000</v>
      </c>
      <c r="S36" s="5">
        <v>839.48</v>
      </c>
      <c r="T36" s="5">
        <f t="shared" si="3"/>
        <v>16160.52</v>
      </c>
      <c r="U36" s="111"/>
      <c r="V36" s="111"/>
      <c r="W36" s="111"/>
      <c r="X36" s="5">
        <f t="shared" si="4"/>
        <v>16160.52</v>
      </c>
    </row>
    <row r="37" spans="1:26" s="2" customFormat="1" ht="41.25" customHeight="1" x14ac:dyDescent="0.25">
      <c r="A37" s="3">
        <v>30</v>
      </c>
      <c r="B37" s="27" t="s">
        <v>126</v>
      </c>
      <c r="C37" s="4" t="s">
        <v>128</v>
      </c>
      <c r="D37" s="1">
        <v>32000</v>
      </c>
      <c r="E37" s="5">
        <v>31997.53</v>
      </c>
      <c r="F37" s="5">
        <f>D37-E37</f>
        <v>2.4700000000011642</v>
      </c>
      <c r="G37" s="5"/>
      <c r="H37" s="5"/>
      <c r="I37" s="64"/>
      <c r="J37" s="1">
        <f t="shared" si="1"/>
        <v>0</v>
      </c>
      <c r="K37" s="5"/>
      <c r="L37" s="5"/>
      <c r="M37" s="64"/>
      <c r="N37" s="5">
        <f t="shared" si="2"/>
        <v>0</v>
      </c>
      <c r="O37" s="5"/>
      <c r="P37" s="101">
        <v>10000</v>
      </c>
      <c r="Q37" s="101">
        <f>P37</f>
        <v>10000</v>
      </c>
      <c r="R37" s="5">
        <f t="shared" si="10"/>
        <v>10000</v>
      </c>
      <c r="S37" s="5">
        <v>0</v>
      </c>
      <c r="T37" s="5">
        <f t="shared" si="3"/>
        <v>10000</v>
      </c>
      <c r="U37" s="111"/>
      <c r="V37" s="111"/>
      <c r="W37" s="111"/>
      <c r="X37" s="5">
        <f t="shared" si="4"/>
        <v>10000</v>
      </c>
    </row>
    <row r="38" spans="1:26" s="2" customFormat="1" ht="37.5" customHeight="1" x14ac:dyDescent="0.25">
      <c r="A38" s="3">
        <v>30</v>
      </c>
      <c r="B38" s="6" t="s">
        <v>5</v>
      </c>
      <c r="C38" s="4" t="s">
        <v>147</v>
      </c>
      <c r="D38" s="1">
        <v>24800.11</v>
      </c>
      <c r="E38" s="5">
        <f>5716.4+3633.2</f>
        <v>9349.5999999999985</v>
      </c>
      <c r="F38" s="5"/>
      <c r="G38" s="86">
        <f>38400+3003.56+6+10000</f>
        <v>51409.56</v>
      </c>
      <c r="H38" s="86"/>
      <c r="I38" s="64"/>
      <c r="J38" s="1">
        <f t="shared" si="1"/>
        <v>66860.070000000007</v>
      </c>
      <c r="K38" s="5"/>
      <c r="L38" s="5"/>
      <c r="M38" s="64"/>
      <c r="N38" s="5">
        <f t="shared" si="2"/>
        <v>66860.070000000007</v>
      </c>
      <c r="O38" s="5"/>
      <c r="P38" s="5"/>
      <c r="Q38" s="64"/>
      <c r="R38" s="5">
        <f t="shared" si="10"/>
        <v>66860.070000000007</v>
      </c>
      <c r="S38" s="5">
        <f>731.6+21886+4278</f>
        <v>26895.599999999999</v>
      </c>
      <c r="T38" s="5">
        <f t="shared" si="3"/>
        <v>39964.470000000008</v>
      </c>
      <c r="U38" s="111"/>
      <c r="V38" s="111"/>
      <c r="W38" s="111"/>
      <c r="X38" s="5">
        <f t="shared" si="4"/>
        <v>39964.470000000008</v>
      </c>
      <c r="Z38" s="15"/>
    </row>
    <row r="39" spans="1:26" s="2" customFormat="1" ht="24" hidden="1" x14ac:dyDescent="0.25">
      <c r="A39" s="3">
        <v>30</v>
      </c>
      <c r="B39" s="6" t="s">
        <v>6</v>
      </c>
      <c r="C39" s="4" t="s">
        <v>78</v>
      </c>
      <c r="D39" s="1">
        <v>2000</v>
      </c>
      <c r="E39" s="5"/>
      <c r="F39" s="5">
        <v>2000</v>
      </c>
      <c r="G39" s="5"/>
      <c r="H39" s="5"/>
      <c r="I39" s="64"/>
      <c r="J39" s="1">
        <f t="shared" si="1"/>
        <v>0</v>
      </c>
      <c r="K39" s="5"/>
      <c r="L39" s="5"/>
      <c r="M39" s="64"/>
      <c r="N39" s="5">
        <f t="shared" si="2"/>
        <v>0</v>
      </c>
      <c r="O39" s="5"/>
      <c r="P39" s="5"/>
      <c r="Q39" s="64"/>
      <c r="R39" s="5">
        <f t="shared" si="10"/>
        <v>0</v>
      </c>
      <c r="S39" s="5"/>
      <c r="T39" s="5">
        <f t="shared" si="3"/>
        <v>0</v>
      </c>
      <c r="U39" s="111"/>
      <c r="V39" s="111"/>
      <c r="W39" s="111"/>
      <c r="X39" s="5">
        <f t="shared" si="4"/>
        <v>0</v>
      </c>
    </row>
    <row r="40" spans="1:26" s="2" customFormat="1" ht="24" x14ac:dyDescent="0.25">
      <c r="A40" s="3">
        <v>30</v>
      </c>
      <c r="B40" s="6" t="s">
        <v>105</v>
      </c>
      <c r="C40" s="4" t="s">
        <v>118</v>
      </c>
      <c r="D40" s="1"/>
      <c r="E40" s="5"/>
      <c r="F40" s="5"/>
      <c r="G40" s="5"/>
      <c r="H40" s="5"/>
      <c r="I40" s="64"/>
      <c r="J40" s="1">
        <v>0</v>
      </c>
      <c r="K40" s="5"/>
      <c r="L40" s="5">
        <v>10000</v>
      </c>
      <c r="M40" s="64">
        <v>10000</v>
      </c>
      <c r="N40" s="5">
        <f t="shared" si="2"/>
        <v>10000</v>
      </c>
      <c r="O40" s="5"/>
      <c r="P40" s="5"/>
      <c r="Q40" s="64">
        <v>10000</v>
      </c>
      <c r="R40" s="5">
        <f t="shared" si="10"/>
        <v>10000</v>
      </c>
      <c r="S40" s="5">
        <v>0</v>
      </c>
      <c r="T40" s="5">
        <f t="shared" si="3"/>
        <v>10000</v>
      </c>
      <c r="U40" s="111"/>
      <c r="V40" s="111"/>
      <c r="W40" s="111"/>
      <c r="X40" s="5">
        <f t="shared" si="4"/>
        <v>10000</v>
      </c>
    </row>
    <row r="41" spans="1:26" s="8" customFormat="1" ht="29.25" hidden="1" customHeight="1" x14ac:dyDescent="0.25">
      <c r="A41" s="94" t="s">
        <v>20</v>
      </c>
      <c r="B41" s="95" t="s">
        <v>21</v>
      </c>
      <c r="C41" s="96" t="s">
        <v>79</v>
      </c>
      <c r="D41" s="33">
        <v>216</v>
      </c>
      <c r="E41" s="34"/>
      <c r="F41" s="34">
        <v>216</v>
      </c>
      <c r="G41" s="34"/>
      <c r="H41" s="34"/>
      <c r="I41" s="66"/>
      <c r="J41" s="1">
        <f t="shared" si="1"/>
        <v>0</v>
      </c>
      <c r="K41" s="34"/>
      <c r="L41" s="34"/>
      <c r="M41" s="66"/>
      <c r="N41" s="5">
        <f t="shared" si="2"/>
        <v>0</v>
      </c>
      <c r="O41" s="34"/>
      <c r="P41" s="34"/>
      <c r="Q41" s="66"/>
      <c r="R41" s="5">
        <f t="shared" si="10"/>
        <v>0</v>
      </c>
      <c r="S41" s="34"/>
      <c r="T41" s="5">
        <f t="shared" si="3"/>
        <v>0</v>
      </c>
      <c r="U41" s="116"/>
      <c r="V41" s="116"/>
      <c r="W41" s="116"/>
      <c r="X41" s="5">
        <f t="shared" si="4"/>
        <v>0</v>
      </c>
    </row>
    <row r="42" spans="1:26" s="2" customFormat="1" hidden="1" x14ac:dyDescent="0.25">
      <c r="A42" s="3">
        <v>30</v>
      </c>
      <c r="B42" s="6" t="s">
        <v>22</v>
      </c>
      <c r="C42" s="4" t="s">
        <v>80</v>
      </c>
      <c r="D42" s="1">
        <v>47.15</v>
      </c>
      <c r="E42" s="1"/>
      <c r="F42" s="5">
        <v>47.15</v>
      </c>
      <c r="G42" s="5"/>
      <c r="H42" s="5"/>
      <c r="I42" s="64"/>
      <c r="J42" s="1">
        <f t="shared" si="1"/>
        <v>0</v>
      </c>
      <c r="K42" s="5"/>
      <c r="L42" s="5"/>
      <c r="M42" s="64"/>
      <c r="N42" s="5">
        <f t="shared" si="2"/>
        <v>0</v>
      </c>
      <c r="O42" s="5"/>
      <c r="P42" s="5"/>
      <c r="Q42" s="64"/>
      <c r="R42" s="5">
        <f t="shared" si="10"/>
        <v>0</v>
      </c>
      <c r="S42" s="5"/>
      <c r="T42" s="5">
        <f t="shared" si="3"/>
        <v>0</v>
      </c>
      <c r="U42" s="111"/>
      <c r="V42" s="111"/>
      <c r="W42" s="111"/>
      <c r="X42" s="5">
        <f t="shared" si="4"/>
        <v>0</v>
      </c>
    </row>
    <row r="43" spans="1:26" s="2" customFormat="1" ht="26.25" customHeight="1" x14ac:dyDescent="0.25">
      <c r="A43" s="3">
        <v>30</v>
      </c>
      <c r="B43" s="6" t="s">
        <v>23</v>
      </c>
      <c r="C43" s="4" t="s">
        <v>169</v>
      </c>
      <c r="D43" s="1">
        <v>170384</v>
      </c>
      <c r="E43" s="5"/>
      <c r="F43" s="5"/>
      <c r="G43" s="5"/>
      <c r="H43" s="5"/>
      <c r="I43" s="5"/>
      <c r="J43" s="1">
        <f t="shared" si="1"/>
        <v>170384</v>
      </c>
      <c r="K43" s="5"/>
      <c r="L43" s="5"/>
      <c r="M43" s="5"/>
      <c r="N43" s="5">
        <f t="shared" si="2"/>
        <v>170384</v>
      </c>
      <c r="O43" s="5"/>
      <c r="P43" s="5"/>
      <c r="Q43" s="5"/>
      <c r="R43" s="5">
        <f t="shared" si="10"/>
        <v>170384</v>
      </c>
      <c r="S43" s="5">
        <v>0</v>
      </c>
      <c r="T43" s="5">
        <f t="shared" si="3"/>
        <v>170384</v>
      </c>
      <c r="U43" s="138">
        <f>R43-65000</f>
        <v>105384</v>
      </c>
      <c r="V43" s="111"/>
      <c r="W43" s="111"/>
      <c r="X43" s="5">
        <f t="shared" si="4"/>
        <v>65000</v>
      </c>
    </row>
    <row r="44" spans="1:26" s="2" customFormat="1" ht="27" customHeight="1" x14ac:dyDescent="0.25">
      <c r="A44" s="3">
        <v>30</v>
      </c>
      <c r="B44" s="6" t="s">
        <v>24</v>
      </c>
      <c r="C44" s="4" t="s">
        <v>161</v>
      </c>
      <c r="D44" s="1">
        <v>631136</v>
      </c>
      <c r="E44" s="5">
        <v>151139.26999999999</v>
      </c>
      <c r="F44" s="5"/>
      <c r="G44" s="5"/>
      <c r="H44" s="5"/>
      <c r="I44" s="64"/>
      <c r="J44" s="1">
        <f t="shared" si="1"/>
        <v>479996.73</v>
      </c>
      <c r="K44" s="5"/>
      <c r="L44" s="5"/>
      <c r="M44" s="64"/>
      <c r="N44" s="5">
        <f t="shared" si="2"/>
        <v>479996.73</v>
      </c>
      <c r="O44" s="5"/>
      <c r="P44" s="5"/>
      <c r="Q44" s="64"/>
      <c r="R44" s="5">
        <f t="shared" si="10"/>
        <v>479996.73</v>
      </c>
      <c r="S44" s="5">
        <v>367489.2</v>
      </c>
      <c r="T44" s="5">
        <f t="shared" si="3"/>
        <v>112507.52999999997</v>
      </c>
      <c r="U44" s="111"/>
      <c r="V44" s="111"/>
      <c r="W44" s="111"/>
      <c r="X44" s="5">
        <f t="shared" si="4"/>
        <v>112507.52999999997</v>
      </c>
    </row>
    <row r="45" spans="1:26" s="2" customFormat="1" ht="27" customHeight="1" x14ac:dyDescent="0.25">
      <c r="A45" s="3">
        <v>30</v>
      </c>
      <c r="B45" s="27" t="s">
        <v>56</v>
      </c>
      <c r="C45" s="4" t="s">
        <v>93</v>
      </c>
      <c r="D45" s="1">
        <v>10005</v>
      </c>
      <c r="E45" s="5"/>
      <c r="F45" s="5"/>
      <c r="G45" s="5"/>
      <c r="H45" s="5"/>
      <c r="I45" s="64"/>
      <c r="J45" s="1">
        <f t="shared" si="1"/>
        <v>10005</v>
      </c>
      <c r="K45" s="5"/>
      <c r="L45" s="5"/>
      <c r="M45" s="64"/>
      <c r="N45" s="5">
        <f t="shared" si="2"/>
        <v>10005</v>
      </c>
      <c r="O45" s="5"/>
      <c r="P45" s="5"/>
      <c r="Q45" s="64"/>
      <c r="R45" s="5">
        <f t="shared" si="10"/>
        <v>10005</v>
      </c>
      <c r="S45" s="5">
        <v>0</v>
      </c>
      <c r="T45" s="5">
        <f t="shared" si="3"/>
        <v>10005</v>
      </c>
      <c r="U45" s="111"/>
      <c r="V45" s="111"/>
      <c r="W45" s="111"/>
      <c r="X45" s="5">
        <f t="shared" si="4"/>
        <v>10005</v>
      </c>
    </row>
    <row r="46" spans="1:26" s="2" customFormat="1" ht="39" customHeight="1" x14ac:dyDescent="0.25">
      <c r="A46" s="3">
        <v>30</v>
      </c>
      <c r="B46" s="27" t="s">
        <v>90</v>
      </c>
      <c r="C46" s="4" t="s">
        <v>162</v>
      </c>
      <c r="D46" s="1">
        <v>0</v>
      </c>
      <c r="E46" s="5"/>
      <c r="F46" s="5"/>
      <c r="G46" s="5"/>
      <c r="H46" s="5"/>
      <c r="I46" s="64">
        <v>479197</v>
      </c>
      <c r="J46" s="1">
        <f>D46-E46-F46+G46+I46</f>
        <v>479197</v>
      </c>
      <c r="K46" s="5">
        <v>6937</v>
      </c>
      <c r="L46" s="5"/>
      <c r="M46" s="64">
        <f>J46-K46</f>
        <v>472260</v>
      </c>
      <c r="N46" s="5">
        <f t="shared" si="2"/>
        <v>472260</v>
      </c>
      <c r="O46" s="101">
        <f>P69+P37+P36+P31</f>
        <v>139500</v>
      </c>
      <c r="P46" s="5"/>
      <c r="Q46" s="101">
        <f>M46-O46</f>
        <v>332760</v>
      </c>
      <c r="R46" s="5">
        <f t="shared" si="10"/>
        <v>332760</v>
      </c>
      <c r="S46" s="5">
        <v>0</v>
      </c>
      <c r="T46" s="5">
        <f t="shared" si="3"/>
        <v>332760</v>
      </c>
      <c r="U46" s="111"/>
      <c r="V46" s="111"/>
      <c r="W46" s="111"/>
      <c r="X46" s="5">
        <f t="shared" si="4"/>
        <v>332760</v>
      </c>
      <c r="Y46" s="15"/>
    </row>
    <row r="47" spans="1:26" s="2" customFormat="1" x14ac:dyDescent="0.25">
      <c r="A47" s="3">
        <v>30</v>
      </c>
      <c r="B47" s="27" t="s">
        <v>65</v>
      </c>
      <c r="C47" s="4" t="s">
        <v>148</v>
      </c>
      <c r="D47" s="1">
        <v>74400</v>
      </c>
      <c r="E47" s="5"/>
      <c r="F47" s="5"/>
      <c r="G47" s="5"/>
      <c r="H47" s="5"/>
      <c r="I47" s="64"/>
      <c r="J47" s="1">
        <f t="shared" si="1"/>
        <v>74400</v>
      </c>
      <c r="K47" s="5"/>
      <c r="L47" s="5"/>
      <c r="M47" s="64"/>
      <c r="N47" s="5">
        <f t="shared" si="2"/>
        <v>74400</v>
      </c>
      <c r="O47" s="5"/>
      <c r="P47" s="5"/>
      <c r="Q47" s="64"/>
      <c r="R47" s="5">
        <f t="shared" si="10"/>
        <v>74400</v>
      </c>
      <c r="S47" s="5">
        <v>0</v>
      </c>
      <c r="T47" s="5">
        <f t="shared" si="3"/>
        <v>74400</v>
      </c>
      <c r="U47" s="134">
        <v>74400</v>
      </c>
      <c r="V47" s="111"/>
      <c r="W47" s="111"/>
      <c r="X47" s="5">
        <f t="shared" si="4"/>
        <v>0</v>
      </c>
    </row>
    <row r="48" spans="1:26" s="2" customFormat="1" x14ac:dyDescent="0.25">
      <c r="A48" s="3">
        <v>30</v>
      </c>
      <c r="B48" s="27" t="s">
        <v>66</v>
      </c>
      <c r="C48" s="4" t="s">
        <v>149</v>
      </c>
      <c r="D48" s="1">
        <v>74400</v>
      </c>
      <c r="E48" s="5"/>
      <c r="F48" s="5"/>
      <c r="G48" s="5"/>
      <c r="H48" s="5"/>
      <c r="I48" s="64"/>
      <c r="J48" s="1">
        <f t="shared" si="1"/>
        <v>74400</v>
      </c>
      <c r="K48" s="5"/>
      <c r="L48" s="5"/>
      <c r="M48" s="64"/>
      <c r="N48" s="5">
        <f t="shared" si="2"/>
        <v>74400</v>
      </c>
      <c r="O48" s="5"/>
      <c r="P48" s="5"/>
      <c r="Q48" s="64"/>
      <c r="R48" s="5">
        <f t="shared" si="10"/>
        <v>74400</v>
      </c>
      <c r="S48" s="5">
        <v>0</v>
      </c>
      <c r="T48" s="5">
        <f t="shared" si="3"/>
        <v>74400</v>
      </c>
      <c r="U48" s="135">
        <v>74400</v>
      </c>
      <c r="V48" s="111"/>
      <c r="W48" s="111"/>
      <c r="X48" s="5">
        <f t="shared" si="4"/>
        <v>0</v>
      </c>
    </row>
    <row r="49" spans="1:26" s="2" customFormat="1" ht="27.75" customHeight="1" x14ac:dyDescent="0.25">
      <c r="A49" s="124">
        <v>30</v>
      </c>
      <c r="B49" s="125" t="s">
        <v>139</v>
      </c>
      <c r="C49" s="122" t="s">
        <v>152</v>
      </c>
      <c r="D49" s="126"/>
      <c r="E49" s="127"/>
      <c r="F49" s="127"/>
      <c r="G49" s="127"/>
      <c r="H49" s="127"/>
      <c r="I49" s="127"/>
      <c r="J49" s="126"/>
      <c r="K49" s="127"/>
      <c r="L49" s="127"/>
      <c r="M49" s="127"/>
      <c r="N49" s="127"/>
      <c r="O49" s="127"/>
      <c r="P49" s="127"/>
      <c r="Q49" s="127"/>
      <c r="R49" s="127">
        <v>0</v>
      </c>
      <c r="S49" s="127">
        <v>0</v>
      </c>
      <c r="T49" s="127">
        <f t="shared" si="3"/>
        <v>0</v>
      </c>
      <c r="U49" s="128"/>
      <c r="V49" s="129">
        <f>U16+U65+U70+U71+30984+U12</f>
        <v>36441.86</v>
      </c>
      <c r="W49" s="128"/>
      <c r="X49" s="127">
        <f>T49-U49+V49+W49</f>
        <v>36441.86</v>
      </c>
      <c r="Y49" s="15"/>
      <c r="Z49" s="15"/>
    </row>
    <row r="50" spans="1:26" s="2" customFormat="1" ht="24" x14ac:dyDescent="0.25">
      <c r="A50" s="3">
        <v>30</v>
      </c>
      <c r="B50" s="27" t="s">
        <v>142</v>
      </c>
      <c r="C50" s="122" t="s">
        <v>143</v>
      </c>
      <c r="D50" s="1">
        <v>74400</v>
      </c>
      <c r="E50" s="5"/>
      <c r="F50" s="5"/>
      <c r="G50" s="5"/>
      <c r="H50" s="5"/>
      <c r="I50" s="64"/>
      <c r="J50" s="1">
        <f t="shared" ref="J50:J51" si="11">D50-E50-F50+G50</f>
        <v>74400</v>
      </c>
      <c r="K50" s="5"/>
      <c r="L50" s="5"/>
      <c r="M50" s="64"/>
      <c r="N50" s="5">
        <f t="shared" ref="N50:N51" si="12">J50-K50+L50</f>
        <v>74400</v>
      </c>
      <c r="O50" s="5"/>
      <c r="P50" s="5"/>
      <c r="Q50" s="64"/>
      <c r="R50" s="127">
        <v>0</v>
      </c>
      <c r="S50" s="127">
        <v>0</v>
      </c>
      <c r="T50" s="127">
        <f t="shared" si="3"/>
        <v>0</v>
      </c>
      <c r="U50" s="128"/>
      <c r="V50" s="134">
        <v>74400</v>
      </c>
      <c r="W50" s="128"/>
      <c r="X50" s="127">
        <f t="shared" si="4"/>
        <v>74400</v>
      </c>
    </row>
    <row r="51" spans="1:26" s="2" customFormat="1" x14ac:dyDescent="0.25">
      <c r="A51" s="3">
        <v>30</v>
      </c>
      <c r="B51" s="27" t="s">
        <v>141</v>
      </c>
      <c r="C51" s="122" t="s">
        <v>154</v>
      </c>
      <c r="D51" s="1">
        <v>74400</v>
      </c>
      <c r="E51" s="5"/>
      <c r="F51" s="5"/>
      <c r="G51" s="5"/>
      <c r="H51" s="5"/>
      <c r="I51" s="64"/>
      <c r="J51" s="1">
        <f t="shared" si="11"/>
        <v>74400</v>
      </c>
      <c r="K51" s="5"/>
      <c r="L51" s="5"/>
      <c r="M51" s="64"/>
      <c r="N51" s="5">
        <f t="shared" si="12"/>
        <v>74400</v>
      </c>
      <c r="O51" s="5"/>
      <c r="P51" s="5"/>
      <c r="Q51" s="64"/>
      <c r="R51" s="127">
        <v>0</v>
      </c>
      <c r="S51" s="127">
        <v>0</v>
      </c>
      <c r="T51" s="127">
        <f t="shared" si="3"/>
        <v>0</v>
      </c>
      <c r="U51" s="128"/>
      <c r="V51" s="135">
        <v>74400</v>
      </c>
      <c r="W51" s="128"/>
      <c r="X51" s="127">
        <f t="shared" si="4"/>
        <v>74400</v>
      </c>
    </row>
    <row r="52" spans="1:26" s="2" customFormat="1" x14ac:dyDescent="0.25">
      <c r="A52" s="124">
        <v>30</v>
      </c>
      <c r="B52" s="125" t="s">
        <v>138</v>
      </c>
      <c r="C52" s="122" t="s">
        <v>140</v>
      </c>
      <c r="D52" s="126"/>
      <c r="E52" s="127"/>
      <c r="F52" s="127"/>
      <c r="G52" s="127"/>
      <c r="H52" s="127"/>
      <c r="I52" s="127"/>
      <c r="J52" s="126"/>
      <c r="K52" s="127"/>
      <c r="L52" s="127"/>
      <c r="M52" s="127"/>
      <c r="N52" s="127"/>
      <c r="O52" s="127"/>
      <c r="P52" s="127"/>
      <c r="Q52" s="127"/>
      <c r="R52" s="127">
        <v>0</v>
      </c>
      <c r="S52" s="127">
        <v>0</v>
      </c>
      <c r="T52" s="127">
        <f t="shared" si="3"/>
        <v>0</v>
      </c>
      <c r="U52" s="128"/>
      <c r="V52" s="138">
        <f>U43-30984</f>
        <v>74400</v>
      </c>
      <c r="W52" s="128"/>
      <c r="X52" s="127">
        <f t="shared" si="4"/>
        <v>74400</v>
      </c>
    </row>
    <row r="53" spans="1:26" s="2" customFormat="1" ht="24" x14ac:dyDescent="0.25">
      <c r="A53" s="3">
        <v>30</v>
      </c>
      <c r="B53" s="27" t="s">
        <v>119</v>
      </c>
      <c r="C53" s="4" t="s">
        <v>163</v>
      </c>
      <c r="D53" s="1"/>
      <c r="E53" s="5"/>
      <c r="F53" s="5"/>
      <c r="G53" s="5"/>
      <c r="H53" s="5"/>
      <c r="I53" s="64"/>
      <c r="J53" s="1">
        <v>0</v>
      </c>
      <c r="K53" s="5"/>
      <c r="L53" s="5">
        <v>74400</v>
      </c>
      <c r="M53" s="64">
        <v>74400</v>
      </c>
      <c r="N53" s="5">
        <f t="shared" si="2"/>
        <v>74400</v>
      </c>
      <c r="O53" s="5"/>
      <c r="P53" s="5"/>
      <c r="Q53" s="64">
        <v>74400</v>
      </c>
      <c r="R53" s="5">
        <f t="shared" si="10"/>
        <v>74400</v>
      </c>
      <c r="S53" s="5">
        <v>22899</v>
      </c>
      <c r="T53" s="5">
        <f t="shared" si="3"/>
        <v>51501</v>
      </c>
      <c r="U53" s="111">
        <v>2901</v>
      </c>
      <c r="V53" s="111"/>
      <c r="W53" s="111"/>
      <c r="X53" s="5">
        <f t="shared" si="4"/>
        <v>48600</v>
      </c>
    </row>
    <row r="54" spans="1:26" s="2" customFormat="1" ht="24" x14ac:dyDescent="0.25">
      <c r="A54" s="3">
        <v>30</v>
      </c>
      <c r="B54" s="25" t="s">
        <v>25</v>
      </c>
      <c r="C54" s="4" t="s">
        <v>32</v>
      </c>
      <c r="D54" s="1">
        <v>6200</v>
      </c>
      <c r="E54" s="5"/>
      <c r="F54" s="5"/>
      <c r="G54" s="5"/>
      <c r="H54" s="5"/>
      <c r="I54" s="64"/>
      <c r="J54" s="1">
        <f t="shared" si="1"/>
        <v>6200</v>
      </c>
      <c r="K54" s="5"/>
      <c r="L54" s="5"/>
      <c r="M54" s="64"/>
      <c r="N54" s="5">
        <f t="shared" si="2"/>
        <v>6200</v>
      </c>
      <c r="O54" s="5"/>
      <c r="P54" s="5"/>
      <c r="Q54" s="64"/>
      <c r="R54" s="5">
        <f t="shared" si="10"/>
        <v>6200</v>
      </c>
      <c r="S54" s="5">
        <v>0</v>
      </c>
      <c r="T54" s="5">
        <f t="shared" si="3"/>
        <v>6200</v>
      </c>
      <c r="U54" s="111"/>
      <c r="V54" s="111"/>
      <c r="W54" s="111"/>
      <c r="X54" s="5">
        <f t="shared" si="4"/>
        <v>6200</v>
      </c>
    </row>
    <row r="55" spans="1:26" s="2" customFormat="1" ht="40.5" hidden="1" customHeight="1" x14ac:dyDescent="0.25">
      <c r="A55" s="3">
        <v>30</v>
      </c>
      <c r="B55" s="27" t="s">
        <v>33</v>
      </c>
      <c r="C55" s="4" t="s">
        <v>47</v>
      </c>
      <c r="D55" s="1">
        <v>100</v>
      </c>
      <c r="E55" s="5"/>
      <c r="F55" s="5"/>
      <c r="G55" s="5"/>
      <c r="H55" s="5"/>
      <c r="I55" s="64"/>
      <c r="J55" s="1">
        <f t="shared" si="1"/>
        <v>100</v>
      </c>
      <c r="K55" s="5">
        <v>100</v>
      </c>
      <c r="L55" s="5"/>
      <c r="M55" s="64"/>
      <c r="N55" s="5">
        <f t="shared" si="2"/>
        <v>0</v>
      </c>
      <c r="O55" s="5"/>
      <c r="P55" s="5"/>
      <c r="Q55" s="64"/>
      <c r="R55" s="5">
        <f t="shared" si="10"/>
        <v>0</v>
      </c>
      <c r="S55" s="5"/>
      <c r="T55" s="5">
        <f t="shared" si="3"/>
        <v>0</v>
      </c>
      <c r="U55" s="111"/>
      <c r="V55" s="111"/>
      <c r="W55" s="111"/>
      <c r="X55" s="5">
        <f t="shared" si="4"/>
        <v>0</v>
      </c>
    </row>
    <row r="56" spans="1:26" s="2" customFormat="1" ht="40.5" customHeight="1" x14ac:dyDescent="0.25">
      <c r="A56" s="3">
        <v>30</v>
      </c>
      <c r="B56" s="27" t="s">
        <v>99</v>
      </c>
      <c r="C56" s="4" t="s">
        <v>135</v>
      </c>
      <c r="D56" s="1"/>
      <c r="E56" s="5"/>
      <c r="F56" s="5"/>
      <c r="G56" s="5"/>
      <c r="H56" s="5"/>
      <c r="I56" s="64"/>
      <c r="J56" s="1">
        <v>0</v>
      </c>
      <c r="K56" s="5"/>
      <c r="L56" s="5">
        <v>24800</v>
      </c>
      <c r="M56" s="64">
        <v>24700</v>
      </c>
      <c r="N56" s="5">
        <f t="shared" si="2"/>
        <v>24800</v>
      </c>
      <c r="O56" s="100">
        <v>24700</v>
      </c>
      <c r="P56" s="100"/>
      <c r="Q56" s="100"/>
      <c r="R56" s="5">
        <f t="shared" si="10"/>
        <v>100</v>
      </c>
      <c r="S56" s="5">
        <v>0</v>
      </c>
      <c r="T56" s="5">
        <f t="shared" si="3"/>
        <v>100</v>
      </c>
      <c r="U56" s="111"/>
      <c r="V56" s="111"/>
      <c r="W56" s="111"/>
      <c r="X56" s="5">
        <f t="shared" si="4"/>
        <v>100</v>
      </c>
    </row>
    <row r="57" spans="1:26" s="38" customFormat="1" ht="19.5" x14ac:dyDescent="0.3">
      <c r="A57" s="24">
        <v>35</v>
      </c>
      <c r="B57" s="36"/>
      <c r="C57" s="19" t="s">
        <v>26</v>
      </c>
      <c r="D57" s="1"/>
      <c r="E57" s="5"/>
      <c r="F57" s="5"/>
      <c r="G57" s="5"/>
      <c r="H57" s="5"/>
      <c r="I57" s="67"/>
      <c r="J57" s="1"/>
      <c r="K57" s="37"/>
      <c r="L57" s="37"/>
      <c r="M57" s="67"/>
      <c r="N57" s="5"/>
      <c r="O57" s="37"/>
      <c r="P57" s="37"/>
      <c r="Q57" s="67"/>
      <c r="R57" s="5"/>
      <c r="S57" s="37"/>
      <c r="T57" s="5">
        <f t="shared" si="3"/>
        <v>0</v>
      </c>
      <c r="U57" s="117"/>
      <c r="V57" s="117"/>
      <c r="W57" s="117"/>
      <c r="X57" s="5">
        <f t="shared" si="4"/>
        <v>0</v>
      </c>
    </row>
    <row r="58" spans="1:26" s="38" customFormat="1" ht="24" x14ac:dyDescent="0.3">
      <c r="A58" s="3">
        <v>35</v>
      </c>
      <c r="B58" s="25" t="s">
        <v>101</v>
      </c>
      <c r="C58" s="4" t="s">
        <v>164</v>
      </c>
      <c r="D58" s="1"/>
      <c r="E58" s="5"/>
      <c r="F58" s="5"/>
      <c r="G58" s="5"/>
      <c r="H58" s="5"/>
      <c r="I58" s="67"/>
      <c r="J58" s="1">
        <v>0</v>
      </c>
      <c r="K58" s="37"/>
      <c r="L58" s="5">
        <v>37200</v>
      </c>
      <c r="M58" s="67"/>
      <c r="N58" s="5">
        <f t="shared" si="2"/>
        <v>37200</v>
      </c>
      <c r="O58" s="37"/>
      <c r="P58" s="5"/>
      <c r="Q58" s="67"/>
      <c r="R58" s="5">
        <f t="shared" ref="R58:R78" si="13">N58-O58+P58</f>
        <v>37200</v>
      </c>
      <c r="S58" s="5">
        <v>34932.04</v>
      </c>
      <c r="T58" s="5">
        <f t="shared" si="3"/>
        <v>2267.9599999999991</v>
      </c>
      <c r="U58" s="111"/>
      <c r="V58" s="111"/>
      <c r="W58" s="111"/>
      <c r="X58" s="5">
        <f t="shared" si="4"/>
        <v>2267.9599999999991</v>
      </c>
    </row>
    <row r="59" spans="1:26" s="2" customFormat="1" ht="24" x14ac:dyDescent="0.25">
      <c r="A59" s="3">
        <v>35</v>
      </c>
      <c r="B59" s="25" t="s">
        <v>42</v>
      </c>
      <c r="C59" s="4" t="s">
        <v>83</v>
      </c>
      <c r="D59" s="1">
        <v>156000</v>
      </c>
      <c r="E59" s="5"/>
      <c r="F59" s="39">
        <v>31226.46</v>
      </c>
      <c r="G59" s="39"/>
      <c r="H59" s="39"/>
      <c r="I59" s="73"/>
      <c r="J59" s="1">
        <f t="shared" si="1"/>
        <v>124773.54000000001</v>
      </c>
      <c r="K59" s="5"/>
      <c r="L59" s="5"/>
      <c r="M59" s="64"/>
      <c r="N59" s="5">
        <f t="shared" si="2"/>
        <v>124773.54000000001</v>
      </c>
      <c r="O59" s="5"/>
      <c r="P59" s="5"/>
      <c r="Q59" s="64"/>
      <c r="R59" s="5">
        <f t="shared" si="13"/>
        <v>124773.54000000001</v>
      </c>
      <c r="S59" s="5">
        <v>0</v>
      </c>
      <c r="T59" s="5">
        <f t="shared" si="3"/>
        <v>124773.54000000001</v>
      </c>
      <c r="U59" s="111"/>
      <c r="V59" s="111"/>
      <c r="W59" s="111"/>
      <c r="X59" s="5">
        <f t="shared" si="4"/>
        <v>124773.54000000001</v>
      </c>
    </row>
    <row r="60" spans="1:26" s="2" customFormat="1" ht="24" hidden="1" x14ac:dyDescent="0.25">
      <c r="A60" s="62">
        <v>35</v>
      </c>
      <c r="B60" s="25" t="s">
        <v>58</v>
      </c>
      <c r="C60" s="4" t="s">
        <v>60</v>
      </c>
      <c r="D60" s="1">
        <v>37200</v>
      </c>
      <c r="E60" s="5">
        <v>37200</v>
      </c>
      <c r="F60" s="5"/>
      <c r="G60" s="39"/>
      <c r="H60" s="39"/>
      <c r="I60" s="73"/>
      <c r="J60" s="1">
        <f t="shared" si="1"/>
        <v>0</v>
      </c>
      <c r="K60" s="5"/>
      <c r="L60" s="5"/>
      <c r="M60" s="64"/>
      <c r="N60" s="5">
        <f t="shared" si="2"/>
        <v>0</v>
      </c>
      <c r="O60" s="5"/>
      <c r="P60" s="5"/>
      <c r="Q60" s="64"/>
      <c r="R60" s="5">
        <f t="shared" si="13"/>
        <v>0</v>
      </c>
      <c r="S60" s="5">
        <v>0</v>
      </c>
      <c r="T60" s="5">
        <f t="shared" si="3"/>
        <v>0</v>
      </c>
      <c r="U60" s="111"/>
      <c r="V60" s="111"/>
      <c r="W60" s="111"/>
      <c r="X60" s="5">
        <f t="shared" si="4"/>
        <v>0</v>
      </c>
    </row>
    <row r="61" spans="1:26" s="2" customFormat="1" ht="24" hidden="1" x14ac:dyDescent="0.25">
      <c r="A61" s="97">
        <v>35</v>
      </c>
      <c r="B61" s="80" t="s">
        <v>81</v>
      </c>
      <c r="C61" s="81" t="s">
        <v>82</v>
      </c>
      <c r="D61" s="82">
        <v>0</v>
      </c>
      <c r="E61" s="5"/>
      <c r="F61" s="5"/>
      <c r="G61" s="83">
        <v>37200</v>
      </c>
      <c r="H61" s="83"/>
      <c r="I61" s="84"/>
      <c r="J61" s="1">
        <f t="shared" si="1"/>
        <v>37200</v>
      </c>
      <c r="K61" s="98">
        <v>37200</v>
      </c>
      <c r="L61" s="5"/>
      <c r="M61" s="64"/>
      <c r="N61" s="5">
        <f t="shared" si="2"/>
        <v>0</v>
      </c>
      <c r="O61" s="98"/>
      <c r="P61" s="5"/>
      <c r="Q61" s="64"/>
      <c r="R61" s="5">
        <f t="shared" si="13"/>
        <v>0</v>
      </c>
      <c r="S61" s="5">
        <v>0</v>
      </c>
      <c r="T61" s="5">
        <f t="shared" si="3"/>
        <v>0</v>
      </c>
      <c r="U61" s="111"/>
      <c r="V61" s="111"/>
      <c r="W61" s="111"/>
      <c r="X61" s="5">
        <f t="shared" si="4"/>
        <v>0</v>
      </c>
    </row>
    <row r="62" spans="1:26" s="2" customFormat="1" ht="24" x14ac:dyDescent="0.25">
      <c r="A62" s="3">
        <v>35</v>
      </c>
      <c r="B62" s="80" t="s">
        <v>92</v>
      </c>
      <c r="C62" s="4" t="s">
        <v>74</v>
      </c>
      <c r="D62" s="1">
        <v>0</v>
      </c>
      <c r="E62" s="5"/>
      <c r="F62" s="5"/>
      <c r="G62" s="85">
        <f>F76</f>
        <v>37200</v>
      </c>
      <c r="H62" s="85"/>
      <c r="I62" s="73"/>
      <c r="J62" s="1">
        <f t="shared" si="1"/>
        <v>37200</v>
      </c>
      <c r="K62" s="5"/>
      <c r="L62" s="5"/>
      <c r="M62" s="64"/>
      <c r="N62" s="5">
        <f t="shared" si="2"/>
        <v>37200</v>
      </c>
      <c r="O62" s="5"/>
      <c r="P62" s="5"/>
      <c r="Q62" s="64"/>
      <c r="R62" s="5">
        <f t="shared" si="13"/>
        <v>37200</v>
      </c>
      <c r="S62" s="5">
        <v>0</v>
      </c>
      <c r="T62" s="5">
        <f t="shared" si="3"/>
        <v>37200</v>
      </c>
      <c r="U62" s="111"/>
      <c r="V62" s="111"/>
      <c r="W62" s="111"/>
      <c r="X62" s="5">
        <f t="shared" si="4"/>
        <v>37200</v>
      </c>
    </row>
    <row r="63" spans="1:26" s="38" customFormat="1" ht="24" hidden="1" x14ac:dyDescent="0.3">
      <c r="A63" s="3">
        <v>35</v>
      </c>
      <c r="B63" s="25" t="s">
        <v>63</v>
      </c>
      <c r="C63" s="4" t="s">
        <v>61</v>
      </c>
      <c r="D63" s="1">
        <v>37200</v>
      </c>
      <c r="E63" s="5">
        <v>36944.559999999998</v>
      </c>
      <c r="F63" s="87">
        <f>D63-E63</f>
        <v>255.44000000000233</v>
      </c>
      <c r="G63" s="37"/>
      <c r="H63" s="37"/>
      <c r="I63" s="67"/>
      <c r="J63" s="1">
        <f>D63-E63-F63+G63</f>
        <v>0</v>
      </c>
      <c r="K63" s="37"/>
      <c r="L63" s="37"/>
      <c r="M63" s="67"/>
      <c r="N63" s="5">
        <f t="shared" si="2"/>
        <v>0</v>
      </c>
      <c r="O63" s="37"/>
      <c r="P63" s="37"/>
      <c r="Q63" s="67"/>
      <c r="R63" s="5">
        <f t="shared" si="13"/>
        <v>0</v>
      </c>
      <c r="S63" s="37"/>
      <c r="T63" s="5">
        <f t="shared" si="3"/>
        <v>0</v>
      </c>
      <c r="U63" s="117"/>
      <c r="V63" s="117"/>
      <c r="W63" s="117"/>
      <c r="X63" s="5">
        <f t="shared" si="4"/>
        <v>0</v>
      </c>
    </row>
    <row r="64" spans="1:26" s="38" customFormat="1" ht="19.5" hidden="1" x14ac:dyDescent="0.3">
      <c r="A64" s="3">
        <v>35</v>
      </c>
      <c r="B64" s="25" t="s">
        <v>62</v>
      </c>
      <c r="C64" s="4" t="s">
        <v>64</v>
      </c>
      <c r="D64" s="1">
        <v>37200</v>
      </c>
      <c r="E64" s="5">
        <v>37044.75</v>
      </c>
      <c r="F64" s="5">
        <v>155.25</v>
      </c>
      <c r="G64" s="37"/>
      <c r="H64" s="37"/>
      <c r="I64" s="67"/>
      <c r="J64" s="1">
        <f>D64-E64-F64+G64</f>
        <v>0</v>
      </c>
      <c r="K64" s="37"/>
      <c r="L64" s="37"/>
      <c r="M64" s="67"/>
      <c r="N64" s="5">
        <f t="shared" si="2"/>
        <v>0</v>
      </c>
      <c r="O64" s="37"/>
      <c r="P64" s="37"/>
      <c r="Q64" s="67"/>
      <c r="R64" s="5">
        <f t="shared" si="13"/>
        <v>0</v>
      </c>
      <c r="S64" s="37"/>
      <c r="T64" s="5">
        <f t="shared" si="3"/>
        <v>0</v>
      </c>
      <c r="U64" s="117"/>
      <c r="V64" s="117"/>
      <c r="W64" s="117"/>
      <c r="X64" s="5">
        <f t="shared" si="4"/>
        <v>0</v>
      </c>
    </row>
    <row r="65" spans="1:24" s="38" customFormat="1" ht="24" x14ac:dyDescent="0.3">
      <c r="A65" s="3">
        <v>35</v>
      </c>
      <c r="B65" s="25" t="s">
        <v>111</v>
      </c>
      <c r="C65" s="4" t="s">
        <v>112</v>
      </c>
      <c r="D65" s="1"/>
      <c r="E65" s="5"/>
      <c r="F65" s="5"/>
      <c r="G65" s="37"/>
      <c r="H65" s="37"/>
      <c r="I65" s="67"/>
      <c r="J65" s="1">
        <v>0</v>
      </c>
      <c r="K65" s="37"/>
      <c r="L65" s="5">
        <v>30000</v>
      </c>
      <c r="M65" s="64">
        <v>30000</v>
      </c>
      <c r="N65" s="5">
        <f t="shared" si="2"/>
        <v>30000</v>
      </c>
      <c r="O65" s="37"/>
      <c r="P65" s="5"/>
      <c r="Q65" s="64">
        <v>30000</v>
      </c>
      <c r="R65" s="5">
        <f t="shared" si="13"/>
        <v>30000</v>
      </c>
      <c r="S65" s="5">
        <v>29712.880000000001</v>
      </c>
      <c r="T65" s="5">
        <f t="shared" si="3"/>
        <v>287.11999999999898</v>
      </c>
      <c r="U65" s="129">
        <v>287.12</v>
      </c>
      <c r="V65" s="111"/>
      <c r="W65" s="111"/>
      <c r="X65" s="5">
        <f t="shared" si="4"/>
        <v>-1.0231815394945443E-12</v>
      </c>
    </row>
    <row r="66" spans="1:24" s="38" customFormat="1" ht="24" x14ac:dyDescent="0.3">
      <c r="A66" s="3">
        <v>35</v>
      </c>
      <c r="B66" s="25" t="s">
        <v>116</v>
      </c>
      <c r="C66" s="4" t="s">
        <v>117</v>
      </c>
      <c r="D66" s="1"/>
      <c r="E66" s="5"/>
      <c r="F66" s="5"/>
      <c r="G66" s="37"/>
      <c r="H66" s="37"/>
      <c r="I66" s="67"/>
      <c r="J66" s="1">
        <v>0</v>
      </c>
      <c r="K66" s="37"/>
      <c r="L66" s="5">
        <v>50000</v>
      </c>
      <c r="M66" s="64">
        <v>50000</v>
      </c>
      <c r="N66" s="5">
        <f t="shared" si="2"/>
        <v>50000</v>
      </c>
      <c r="O66" s="37"/>
      <c r="P66" s="5"/>
      <c r="Q66" s="64">
        <v>50000</v>
      </c>
      <c r="R66" s="5">
        <f t="shared" si="13"/>
        <v>50000</v>
      </c>
      <c r="S66" s="5">
        <v>0</v>
      </c>
      <c r="T66" s="5">
        <f t="shared" si="3"/>
        <v>50000</v>
      </c>
      <c r="U66" s="111"/>
      <c r="V66" s="111"/>
      <c r="W66" s="111"/>
      <c r="X66" s="5">
        <f t="shared" si="4"/>
        <v>50000</v>
      </c>
    </row>
    <row r="67" spans="1:24" s="38" customFormat="1" ht="24" x14ac:dyDescent="0.3">
      <c r="A67" s="3">
        <v>35</v>
      </c>
      <c r="B67" s="25" t="s">
        <v>121</v>
      </c>
      <c r="C67" s="4" t="s">
        <v>165</v>
      </c>
      <c r="D67" s="1"/>
      <c r="E67" s="5"/>
      <c r="F67" s="5"/>
      <c r="G67" s="37"/>
      <c r="H67" s="37"/>
      <c r="I67" s="67"/>
      <c r="J67" s="1"/>
      <c r="K67" s="37"/>
      <c r="L67" s="5"/>
      <c r="M67" s="64"/>
      <c r="N67" s="5"/>
      <c r="O67" s="37"/>
      <c r="P67" s="99">
        <v>24200</v>
      </c>
      <c r="Q67" s="99">
        <v>24200</v>
      </c>
      <c r="R67" s="5">
        <f t="shared" si="13"/>
        <v>24200</v>
      </c>
      <c r="S67" s="5">
        <v>18306.810000000001</v>
      </c>
      <c r="T67" s="5">
        <f t="shared" si="3"/>
        <v>5893.1899999999987</v>
      </c>
      <c r="U67" s="111"/>
      <c r="V67" s="111"/>
      <c r="W67" s="111"/>
      <c r="X67" s="5">
        <f t="shared" si="4"/>
        <v>5893.1899999999987</v>
      </c>
    </row>
    <row r="68" spans="1:24" s="38" customFormat="1" ht="24" x14ac:dyDescent="0.3">
      <c r="A68" s="3">
        <v>35</v>
      </c>
      <c r="B68" s="25" t="s">
        <v>109</v>
      </c>
      <c r="C68" s="4" t="s">
        <v>110</v>
      </c>
      <c r="D68" s="1"/>
      <c r="E68" s="5"/>
      <c r="F68" s="5"/>
      <c r="G68" s="37"/>
      <c r="H68" s="37"/>
      <c r="I68" s="67"/>
      <c r="J68" s="1">
        <v>0</v>
      </c>
      <c r="K68" s="37"/>
      <c r="L68" s="5">
        <v>10000</v>
      </c>
      <c r="M68" s="64">
        <v>10000</v>
      </c>
      <c r="N68" s="5">
        <f t="shared" si="2"/>
        <v>10000</v>
      </c>
      <c r="O68" s="37"/>
      <c r="P68" s="5"/>
      <c r="Q68" s="64">
        <v>10000</v>
      </c>
      <c r="R68" s="5">
        <f t="shared" si="13"/>
        <v>10000</v>
      </c>
      <c r="S68" s="5">
        <v>0</v>
      </c>
      <c r="T68" s="5">
        <f t="shared" si="3"/>
        <v>10000</v>
      </c>
      <c r="U68" s="111"/>
      <c r="V68" s="111"/>
      <c r="W68" s="111"/>
      <c r="X68" s="5">
        <f t="shared" si="4"/>
        <v>10000</v>
      </c>
    </row>
    <row r="69" spans="1:24" s="38" customFormat="1" ht="24" x14ac:dyDescent="0.3">
      <c r="A69" s="3">
        <v>35</v>
      </c>
      <c r="B69" s="25" t="s">
        <v>122</v>
      </c>
      <c r="C69" s="4" t="s">
        <v>129</v>
      </c>
      <c r="D69" s="1"/>
      <c r="E69" s="5"/>
      <c r="F69" s="5"/>
      <c r="G69" s="37"/>
      <c r="H69" s="37"/>
      <c r="I69" s="67"/>
      <c r="J69" s="1"/>
      <c r="K69" s="37"/>
      <c r="L69" s="5"/>
      <c r="M69" s="64"/>
      <c r="N69" s="5"/>
      <c r="O69" s="37"/>
      <c r="P69" s="101">
        <v>81500</v>
      </c>
      <c r="Q69" s="101">
        <f>P69</f>
        <v>81500</v>
      </c>
      <c r="R69" s="5">
        <f t="shared" si="13"/>
        <v>81500</v>
      </c>
      <c r="S69" s="5">
        <v>0</v>
      </c>
      <c r="T69" s="5">
        <f t="shared" si="3"/>
        <v>81500</v>
      </c>
      <c r="U69" s="111"/>
      <c r="V69" s="111"/>
      <c r="W69" s="111"/>
      <c r="X69" s="5">
        <f t="shared" si="4"/>
        <v>81500</v>
      </c>
    </row>
    <row r="70" spans="1:24" s="38" customFormat="1" ht="19.5" x14ac:dyDescent="0.3">
      <c r="A70" s="3">
        <v>35</v>
      </c>
      <c r="B70" s="25" t="s">
        <v>114</v>
      </c>
      <c r="C70" s="4" t="s">
        <v>115</v>
      </c>
      <c r="D70" s="1"/>
      <c r="E70" s="5"/>
      <c r="F70" s="5"/>
      <c r="G70" s="37"/>
      <c r="H70" s="37"/>
      <c r="I70" s="67"/>
      <c r="J70" s="1">
        <v>0</v>
      </c>
      <c r="K70" s="37"/>
      <c r="L70" s="5">
        <v>25000</v>
      </c>
      <c r="M70" s="64">
        <v>25000</v>
      </c>
      <c r="N70" s="5">
        <f t="shared" si="2"/>
        <v>25000</v>
      </c>
      <c r="O70" s="37"/>
      <c r="P70" s="5"/>
      <c r="Q70" s="64">
        <v>25000</v>
      </c>
      <c r="R70" s="5">
        <f t="shared" si="13"/>
        <v>25000</v>
      </c>
      <c r="S70" s="5">
        <v>21726.06</v>
      </c>
      <c r="T70" s="5">
        <f t="shared" si="3"/>
        <v>3273.9399999999987</v>
      </c>
      <c r="U70" s="129">
        <v>3273.94</v>
      </c>
      <c r="V70" s="111"/>
      <c r="W70" s="111"/>
      <c r="X70" s="5">
        <f t="shared" si="4"/>
        <v>-1.3642420526593924E-12</v>
      </c>
    </row>
    <row r="71" spans="1:24" s="8" customFormat="1" x14ac:dyDescent="0.25">
      <c r="A71" s="77" t="s">
        <v>27</v>
      </c>
      <c r="B71" s="78" t="s">
        <v>113</v>
      </c>
      <c r="C71" s="79" t="s">
        <v>150</v>
      </c>
      <c r="D71" s="40"/>
      <c r="E71" s="5"/>
      <c r="F71" s="41"/>
      <c r="G71" s="42"/>
      <c r="H71" s="42"/>
      <c r="I71" s="74"/>
      <c r="J71" s="1">
        <v>0</v>
      </c>
      <c r="K71" s="34"/>
      <c r="L71" s="34">
        <v>15000</v>
      </c>
      <c r="M71" s="66">
        <v>15000</v>
      </c>
      <c r="N71" s="5">
        <f>J71-K71+L71</f>
        <v>15000</v>
      </c>
      <c r="O71" s="34"/>
      <c r="P71" s="34"/>
      <c r="Q71" s="66">
        <v>15000</v>
      </c>
      <c r="R71" s="5">
        <f t="shared" si="13"/>
        <v>15000</v>
      </c>
      <c r="S71" s="34">
        <v>14871.82</v>
      </c>
      <c r="T71" s="5">
        <f t="shared" si="3"/>
        <v>128.18000000000029</v>
      </c>
      <c r="U71" s="130">
        <v>128.18</v>
      </c>
      <c r="V71" s="116"/>
      <c r="W71" s="116"/>
      <c r="X71" s="5">
        <f t="shared" si="4"/>
        <v>2.8421709430404007E-13</v>
      </c>
    </row>
    <row r="72" spans="1:24" s="8" customFormat="1" ht="36.75" x14ac:dyDescent="0.25">
      <c r="A72" s="104" t="s">
        <v>27</v>
      </c>
      <c r="B72" s="105" t="s">
        <v>54</v>
      </c>
      <c r="C72" s="79" t="s">
        <v>55</v>
      </c>
      <c r="D72" s="40">
        <v>458705.25</v>
      </c>
      <c r="E72" s="5"/>
      <c r="F72" s="41"/>
      <c r="G72" s="42"/>
      <c r="H72" s="42"/>
      <c r="I72" s="74"/>
      <c r="J72" s="1">
        <f t="shared" si="1"/>
        <v>458705.25</v>
      </c>
      <c r="K72" s="34"/>
      <c r="L72" s="34"/>
      <c r="M72" s="66"/>
      <c r="N72" s="5">
        <f t="shared" si="2"/>
        <v>458705.25</v>
      </c>
      <c r="O72" s="34"/>
      <c r="P72" s="34"/>
      <c r="Q72" s="66"/>
      <c r="R72" s="5">
        <f t="shared" si="13"/>
        <v>458705.25</v>
      </c>
      <c r="S72" s="103">
        <v>431204.72</v>
      </c>
      <c r="T72" s="5">
        <f t="shared" ref="T72:T82" si="14">R72-S72</f>
        <v>27500.530000000028</v>
      </c>
      <c r="U72" s="118">
        <v>27500.53</v>
      </c>
      <c r="V72" s="118"/>
      <c r="W72" s="118"/>
      <c r="X72" s="5">
        <f t="shared" ref="X72:X82" si="15">T72-U72+V72+W72</f>
        <v>2.9103830456733704E-11</v>
      </c>
    </row>
    <row r="73" spans="1:24" s="2" customFormat="1" x14ac:dyDescent="0.25">
      <c r="A73" s="3">
        <v>35</v>
      </c>
      <c r="B73" s="25" t="s">
        <v>43</v>
      </c>
      <c r="C73" s="4" t="s">
        <v>166</v>
      </c>
      <c r="D73" s="1">
        <v>50000</v>
      </c>
      <c r="E73" s="5"/>
      <c r="F73" s="39"/>
      <c r="G73" s="39"/>
      <c r="H73" s="39"/>
      <c r="I73" s="73"/>
      <c r="J73" s="1">
        <f t="shared" si="1"/>
        <v>50000</v>
      </c>
      <c r="K73" s="5"/>
      <c r="L73" s="5"/>
      <c r="M73" s="64"/>
      <c r="N73" s="5">
        <f t="shared" si="2"/>
        <v>50000</v>
      </c>
      <c r="O73" s="5"/>
      <c r="P73" s="5"/>
      <c r="Q73" s="64"/>
      <c r="R73" s="5">
        <f t="shared" si="13"/>
        <v>50000</v>
      </c>
      <c r="S73" s="5">
        <v>0</v>
      </c>
      <c r="T73" s="5">
        <f t="shared" si="14"/>
        <v>50000</v>
      </c>
      <c r="U73" s="111"/>
      <c r="V73" s="111"/>
      <c r="W73" s="111"/>
      <c r="X73" s="5">
        <f t="shared" si="15"/>
        <v>50000</v>
      </c>
    </row>
    <row r="74" spans="1:24" s="2" customFormat="1" ht="24" x14ac:dyDescent="0.25">
      <c r="A74" s="3">
        <v>35</v>
      </c>
      <c r="B74" s="25" t="s">
        <v>91</v>
      </c>
      <c r="C74" s="4" t="s">
        <v>84</v>
      </c>
      <c r="D74" s="1">
        <v>0</v>
      </c>
      <c r="E74" s="5"/>
      <c r="F74" s="39"/>
      <c r="G74" s="39">
        <v>150000</v>
      </c>
      <c r="H74" s="39"/>
      <c r="I74" s="73"/>
      <c r="J74" s="1">
        <f t="shared" si="1"/>
        <v>150000</v>
      </c>
      <c r="K74" s="5"/>
      <c r="L74" s="5"/>
      <c r="M74" s="64"/>
      <c r="N74" s="5">
        <f t="shared" si="2"/>
        <v>150000</v>
      </c>
      <c r="O74" s="5"/>
      <c r="P74" s="5"/>
      <c r="Q74" s="64"/>
      <c r="R74" s="5">
        <f t="shared" si="13"/>
        <v>150000</v>
      </c>
      <c r="S74" s="5">
        <v>16972.599999999999</v>
      </c>
      <c r="T74" s="5">
        <f t="shared" si="14"/>
        <v>133027.4</v>
      </c>
      <c r="U74" s="111"/>
      <c r="V74" s="111"/>
      <c r="W74" s="111"/>
      <c r="X74" s="5">
        <f t="shared" si="15"/>
        <v>133027.4</v>
      </c>
    </row>
    <row r="75" spans="1:24" s="2" customFormat="1" ht="24" x14ac:dyDescent="0.25">
      <c r="A75" s="3">
        <v>35</v>
      </c>
      <c r="B75" s="27" t="s">
        <v>108</v>
      </c>
      <c r="C75" s="4" t="s">
        <v>120</v>
      </c>
      <c r="D75" s="1"/>
      <c r="E75" s="5"/>
      <c r="F75" s="5"/>
      <c r="G75" s="5"/>
      <c r="H75" s="5"/>
      <c r="I75" s="64"/>
      <c r="J75" s="1">
        <v>0</v>
      </c>
      <c r="K75" s="5"/>
      <c r="L75" s="5">
        <v>24200</v>
      </c>
      <c r="M75" s="64">
        <v>24200</v>
      </c>
      <c r="N75" s="5">
        <f>J75-K75+L75</f>
        <v>24200</v>
      </c>
      <c r="O75" s="99">
        <v>24200</v>
      </c>
      <c r="P75" s="5"/>
      <c r="Q75" s="99"/>
      <c r="R75" s="5">
        <f t="shared" si="13"/>
        <v>0</v>
      </c>
      <c r="S75" s="5">
        <v>0</v>
      </c>
      <c r="T75" s="5">
        <f t="shared" si="14"/>
        <v>0</v>
      </c>
      <c r="U75" s="111"/>
      <c r="V75" s="111"/>
      <c r="W75" s="111"/>
      <c r="X75" s="5">
        <f t="shared" si="15"/>
        <v>0</v>
      </c>
    </row>
    <row r="76" spans="1:24" s="2" customFormat="1" ht="24" hidden="1" x14ac:dyDescent="0.25">
      <c r="A76" s="3">
        <v>35</v>
      </c>
      <c r="B76" s="25" t="s">
        <v>59</v>
      </c>
      <c r="C76" s="4" t="s">
        <v>73</v>
      </c>
      <c r="D76" s="1">
        <v>37200</v>
      </c>
      <c r="E76" s="5"/>
      <c r="F76" s="85">
        <v>37200</v>
      </c>
      <c r="G76" s="5"/>
      <c r="H76" s="5"/>
      <c r="I76" s="73"/>
      <c r="J76" s="1">
        <f t="shared" si="1"/>
        <v>0</v>
      </c>
      <c r="K76" s="5"/>
      <c r="L76" s="5"/>
      <c r="M76" s="64"/>
      <c r="N76" s="5">
        <f t="shared" ref="N76:N80" si="16">J76-K76+L76</f>
        <v>0</v>
      </c>
      <c r="O76" s="5"/>
      <c r="P76" s="5"/>
      <c r="Q76" s="64"/>
      <c r="R76" s="5">
        <f t="shared" si="13"/>
        <v>0</v>
      </c>
      <c r="S76" s="5"/>
      <c r="T76" s="5">
        <f t="shared" si="14"/>
        <v>0</v>
      </c>
      <c r="U76" s="111"/>
      <c r="V76" s="111"/>
      <c r="W76" s="111"/>
      <c r="X76" s="5">
        <f t="shared" si="15"/>
        <v>0</v>
      </c>
    </row>
    <row r="77" spans="1:24" s="2" customFormat="1" ht="24" hidden="1" x14ac:dyDescent="0.25">
      <c r="A77" s="3">
        <v>35</v>
      </c>
      <c r="B77" s="25" t="s">
        <v>44</v>
      </c>
      <c r="C77" s="4" t="s">
        <v>85</v>
      </c>
      <c r="D77" s="1">
        <v>155562.85</v>
      </c>
      <c r="E77" s="5"/>
      <c r="F77" s="39">
        <f>D77</f>
        <v>155562.85</v>
      </c>
      <c r="G77" s="5"/>
      <c r="H77" s="5"/>
      <c r="I77" s="73"/>
      <c r="J77" s="1">
        <f t="shared" si="1"/>
        <v>0</v>
      </c>
      <c r="K77" s="5"/>
      <c r="L77" s="5"/>
      <c r="M77" s="64"/>
      <c r="N77" s="5">
        <f t="shared" si="16"/>
        <v>0</v>
      </c>
      <c r="O77" s="5"/>
      <c r="P77" s="5"/>
      <c r="Q77" s="64"/>
      <c r="R77" s="5">
        <f t="shared" si="13"/>
        <v>0</v>
      </c>
      <c r="S77" s="5"/>
      <c r="T77" s="5">
        <f t="shared" si="14"/>
        <v>0</v>
      </c>
      <c r="U77" s="111"/>
      <c r="V77" s="111"/>
      <c r="W77" s="111"/>
      <c r="X77" s="5">
        <f t="shared" si="15"/>
        <v>0</v>
      </c>
    </row>
    <row r="78" spans="1:24" s="23" customFormat="1" ht="19.5" hidden="1" x14ac:dyDescent="0.3">
      <c r="A78" s="24">
        <v>40</v>
      </c>
      <c r="B78" s="18"/>
      <c r="C78" s="19" t="s">
        <v>28</v>
      </c>
      <c r="D78" s="20"/>
      <c r="E78" s="5"/>
      <c r="F78" s="43"/>
      <c r="G78" s="5"/>
      <c r="H78" s="5"/>
      <c r="I78" s="75"/>
      <c r="J78" s="1"/>
      <c r="K78" s="21"/>
      <c r="L78" s="21"/>
      <c r="M78" s="63"/>
      <c r="N78" s="5">
        <f t="shared" si="16"/>
        <v>0</v>
      </c>
      <c r="O78" s="21"/>
      <c r="P78" s="21"/>
      <c r="Q78" s="63"/>
      <c r="R78" s="5">
        <f t="shared" si="13"/>
        <v>0</v>
      </c>
      <c r="S78" s="21"/>
      <c r="T78" s="5">
        <f t="shared" si="14"/>
        <v>0</v>
      </c>
      <c r="U78" s="113"/>
      <c r="V78" s="113"/>
      <c r="W78" s="113"/>
      <c r="X78" s="5">
        <f t="shared" si="15"/>
        <v>0</v>
      </c>
    </row>
    <row r="79" spans="1:24" s="45" customFormat="1" ht="19.5" customHeight="1" x14ac:dyDescent="0.3">
      <c r="A79" s="24">
        <v>45</v>
      </c>
      <c r="B79" s="18"/>
      <c r="C79" s="19" t="s">
        <v>29</v>
      </c>
      <c r="D79" s="1"/>
      <c r="E79" s="5"/>
      <c r="F79" s="44"/>
      <c r="G79" s="5"/>
      <c r="H79" s="5"/>
      <c r="I79" s="68"/>
      <c r="J79" s="1"/>
      <c r="K79" s="44"/>
      <c r="L79" s="44"/>
      <c r="M79" s="68"/>
      <c r="N79" s="5"/>
      <c r="O79" s="44"/>
      <c r="P79" s="44"/>
      <c r="Q79" s="68"/>
      <c r="R79" s="5"/>
      <c r="S79" s="44"/>
      <c r="T79" s="5">
        <f t="shared" si="14"/>
        <v>0</v>
      </c>
      <c r="U79" s="119"/>
      <c r="V79" s="119"/>
      <c r="W79" s="119"/>
      <c r="X79" s="5">
        <f t="shared" si="15"/>
        <v>0</v>
      </c>
    </row>
    <row r="80" spans="1:24" s="45" customFormat="1" ht="29.25" customHeight="1" x14ac:dyDescent="0.3">
      <c r="A80" s="3">
        <v>45</v>
      </c>
      <c r="B80" s="25" t="s">
        <v>151</v>
      </c>
      <c r="C80" s="4" t="s">
        <v>155</v>
      </c>
      <c r="D80" s="1"/>
      <c r="E80" s="5"/>
      <c r="F80" s="44"/>
      <c r="G80" s="5"/>
      <c r="H80" s="5"/>
      <c r="I80" s="68"/>
      <c r="J80" s="1">
        <v>0</v>
      </c>
      <c r="K80" s="44"/>
      <c r="L80" s="5">
        <v>37200</v>
      </c>
      <c r="M80" s="64">
        <v>37200</v>
      </c>
      <c r="N80" s="5">
        <f t="shared" si="16"/>
        <v>37200</v>
      </c>
      <c r="O80" s="44"/>
      <c r="P80" s="5"/>
      <c r="Q80" s="64">
        <v>37200</v>
      </c>
      <c r="R80" s="5">
        <f>N80-O80+P80</f>
        <v>37200</v>
      </c>
      <c r="S80" s="5">
        <v>0</v>
      </c>
      <c r="T80" s="5">
        <f t="shared" si="14"/>
        <v>37200</v>
      </c>
      <c r="U80" s="111"/>
      <c r="V80" s="111"/>
      <c r="W80" s="111"/>
      <c r="X80" s="5">
        <f t="shared" si="15"/>
        <v>37200</v>
      </c>
    </row>
    <row r="81" spans="1:24" s="2" customFormat="1" hidden="1" x14ac:dyDescent="0.25">
      <c r="A81" s="3">
        <v>45</v>
      </c>
      <c r="B81" s="27" t="s">
        <v>34</v>
      </c>
      <c r="C81" s="4" t="s">
        <v>35</v>
      </c>
      <c r="D81" s="1">
        <v>10000</v>
      </c>
      <c r="E81" s="5"/>
      <c r="F81" s="5">
        <v>10000</v>
      </c>
      <c r="G81" s="5"/>
      <c r="H81" s="5"/>
      <c r="I81" s="64"/>
      <c r="J81" s="1">
        <f t="shared" si="1"/>
        <v>0</v>
      </c>
      <c r="K81" s="5"/>
      <c r="L81" s="5"/>
      <c r="M81" s="64"/>
      <c r="N81" s="5">
        <f t="shared" si="2"/>
        <v>0</v>
      </c>
      <c r="O81" s="5"/>
      <c r="P81" s="5"/>
      <c r="Q81" s="64"/>
      <c r="R81" s="5">
        <f>N81-O81+P81</f>
        <v>0</v>
      </c>
      <c r="S81" s="5"/>
      <c r="T81" s="5">
        <f t="shared" si="14"/>
        <v>0</v>
      </c>
      <c r="U81" s="111"/>
      <c r="V81" s="111"/>
      <c r="W81" s="111"/>
      <c r="X81" s="5">
        <f t="shared" si="15"/>
        <v>0</v>
      </c>
    </row>
    <row r="82" spans="1:24" s="2" customFormat="1" ht="24" x14ac:dyDescent="0.25">
      <c r="A82" s="3">
        <v>45</v>
      </c>
      <c r="B82" s="27" t="s">
        <v>10</v>
      </c>
      <c r="C82" s="4" t="s">
        <v>51</v>
      </c>
      <c r="D82" s="1">
        <v>100</v>
      </c>
      <c r="E82" s="5"/>
      <c r="F82" s="5"/>
      <c r="G82" s="5"/>
      <c r="H82" s="5"/>
      <c r="I82" s="64"/>
      <c r="J82" s="1">
        <f t="shared" si="1"/>
        <v>100</v>
      </c>
      <c r="K82" s="5"/>
      <c r="L82" s="5"/>
      <c r="M82" s="64"/>
      <c r="N82" s="5">
        <f t="shared" si="2"/>
        <v>100</v>
      </c>
      <c r="O82" s="5"/>
      <c r="P82" s="5"/>
      <c r="Q82" s="64"/>
      <c r="R82" s="5">
        <f>N82-O82+P82</f>
        <v>100</v>
      </c>
      <c r="S82" s="5">
        <v>0</v>
      </c>
      <c r="T82" s="5">
        <f t="shared" si="14"/>
        <v>100</v>
      </c>
      <c r="U82" s="111"/>
      <c r="V82" s="111"/>
      <c r="W82" s="111"/>
      <c r="X82" s="5">
        <f t="shared" si="15"/>
        <v>100</v>
      </c>
    </row>
    <row r="83" spans="1:24" s="51" customFormat="1" ht="19.5" x14ac:dyDescent="0.3">
      <c r="A83" s="46"/>
      <c r="B83" s="47"/>
      <c r="C83" s="48" t="s">
        <v>30</v>
      </c>
      <c r="D83" s="49">
        <f>SUM(D4:D82)</f>
        <v>2790387.3400000003</v>
      </c>
      <c r="E83" s="50">
        <f>SUM(E4:E82)</f>
        <v>535703.24</v>
      </c>
      <c r="F83" s="50">
        <f>SUM(F4:F82)</f>
        <v>283009.56</v>
      </c>
      <c r="G83" s="50">
        <f>SUM(G4:G82)</f>
        <v>283009.56</v>
      </c>
      <c r="H83" s="50"/>
      <c r="I83" s="76">
        <f>SUM(I4:I82)</f>
        <v>834270</v>
      </c>
      <c r="J83" s="49">
        <f>SUM(J4:J82)</f>
        <v>3088954.1</v>
      </c>
      <c r="K83" s="49">
        <f t="shared" ref="K83:N83" si="17">SUM(K4:K82)</f>
        <v>471400</v>
      </c>
      <c r="L83" s="49">
        <f t="shared" si="17"/>
        <v>471400</v>
      </c>
      <c r="M83" s="49">
        <f t="shared" si="17"/>
        <v>834270</v>
      </c>
      <c r="N83" s="49">
        <f t="shared" si="17"/>
        <v>3088954.1</v>
      </c>
      <c r="O83" s="49">
        <f t="shared" ref="O83:X83" si="18">SUM(O4:O82)</f>
        <v>188400</v>
      </c>
      <c r="P83" s="49">
        <f t="shared" si="18"/>
        <v>188400</v>
      </c>
      <c r="Q83" s="49">
        <f t="shared" si="18"/>
        <v>834270</v>
      </c>
      <c r="R83" s="49">
        <f t="shared" si="18"/>
        <v>2938443.05</v>
      </c>
      <c r="S83" s="49">
        <f>SUM(S4:S82)</f>
        <v>1111684.1300000001</v>
      </c>
      <c r="T83" s="49">
        <f>SUM(T4:T82)</f>
        <v>1826758.92</v>
      </c>
      <c r="U83" s="49">
        <f>SUM(U4:U82)</f>
        <v>366577.36</v>
      </c>
      <c r="V83" s="49">
        <f>SUM(V4:V82)</f>
        <v>366577.36</v>
      </c>
      <c r="W83" s="49">
        <f>SUM(W4:W82)</f>
        <v>834270</v>
      </c>
      <c r="X83" s="49">
        <f t="shared" si="18"/>
        <v>2661028.92</v>
      </c>
    </row>
    <row r="84" spans="1:24" s="51" customFormat="1" ht="19.5" x14ac:dyDescent="0.3">
      <c r="A84" s="52"/>
      <c r="B84" s="53"/>
      <c r="C84" s="48"/>
      <c r="D84" s="49"/>
      <c r="E84" s="54"/>
      <c r="F84" s="54"/>
      <c r="G84" s="54"/>
      <c r="H84" s="54"/>
      <c r="I84" s="54"/>
      <c r="J84" s="55"/>
      <c r="K84" s="89"/>
      <c r="L84" s="89"/>
      <c r="O84" s="89"/>
      <c r="P84" s="89"/>
      <c r="R84" s="132"/>
      <c r="S84" s="89"/>
      <c r="T84" s="89"/>
      <c r="U84" s="120"/>
      <c r="V84" s="120"/>
      <c r="W84" s="120"/>
    </row>
    <row r="85" spans="1:24" ht="15.75" x14ac:dyDescent="0.25">
      <c r="C85" s="90" t="s">
        <v>144</v>
      </c>
      <c r="D85" s="58" t="e">
        <f>#REF!-#REF!</f>
        <v>#REF!</v>
      </c>
      <c r="J85" s="59"/>
      <c r="R85" s="131">
        <f>R83-T83</f>
        <v>1111684.1299999999</v>
      </c>
    </row>
    <row r="86" spans="1:24" x14ac:dyDescent="0.25">
      <c r="D86" s="59"/>
    </row>
    <row r="87" spans="1:24" x14ac:dyDescent="0.25">
      <c r="D87" s="59"/>
      <c r="L87" s="59"/>
      <c r="P87" s="59"/>
    </row>
    <row r="88" spans="1:24" x14ac:dyDescent="0.25">
      <c r="D88" s="59">
        <v>316866</v>
      </c>
      <c r="J88" s="59"/>
    </row>
    <row r="89" spans="1:24" x14ac:dyDescent="0.25">
      <c r="C89" s="60"/>
      <c r="D89" s="59">
        <v>150000</v>
      </c>
    </row>
    <row r="90" spans="1:24" s="59" customFormat="1" x14ac:dyDescent="0.25">
      <c r="A90" s="56"/>
      <c r="B90" s="57"/>
      <c r="C90" s="60"/>
      <c r="D90" s="59">
        <v>186707</v>
      </c>
      <c r="J90" s="56"/>
      <c r="K90" s="56"/>
      <c r="O90" s="56"/>
      <c r="S90" s="56"/>
      <c r="T90" s="56"/>
      <c r="U90" s="121"/>
      <c r="V90" s="121"/>
      <c r="W90" s="121"/>
    </row>
    <row r="91" spans="1:24" s="59" customFormat="1" x14ac:dyDescent="0.25">
      <c r="A91" s="56"/>
      <c r="B91" s="57"/>
      <c r="C91" s="56"/>
      <c r="D91" s="61">
        <f>SUM(D88:D90)</f>
        <v>653573</v>
      </c>
      <c r="J91" s="56"/>
      <c r="K91" s="56"/>
      <c r="O91" s="56"/>
      <c r="S91" s="56"/>
      <c r="T91" s="56"/>
      <c r="U91" s="121"/>
      <c r="V91" s="121"/>
      <c r="W91" s="121"/>
    </row>
  </sheetData>
  <mergeCells count="3">
    <mergeCell ref="A1:B1"/>
    <mergeCell ref="A2:D2"/>
    <mergeCell ref="A3:B3"/>
  </mergeCells>
  <pageMargins left="0.23622047244094491" right="0.23622047244094491" top="0.74803149606299213" bottom="0.74803149606299213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5"/>
  <sheetViews>
    <sheetView topLeftCell="A2" zoomScale="80" zoomScaleNormal="80" workbookViewId="0">
      <pane ySplit="2" topLeftCell="A17" activePane="bottomLeft" state="frozen"/>
      <selection activeCell="A2" sqref="A2"/>
      <selection pane="bottomLeft" activeCell="C21" sqref="C21"/>
    </sheetView>
  </sheetViews>
  <sheetFormatPr defaultColWidth="9.140625" defaultRowHeight="15" x14ac:dyDescent="0.25"/>
  <cols>
    <col min="1" max="1" width="5" style="56" customWidth="1"/>
    <col min="2" max="2" width="11.85546875" style="57" customWidth="1"/>
    <col min="3" max="3" width="56.140625" style="56" customWidth="1"/>
    <col min="4" max="4" width="18.28515625" style="56" hidden="1" customWidth="1"/>
    <col min="5" max="5" width="15.85546875" style="59" hidden="1" customWidth="1"/>
    <col min="6" max="6" width="15" style="59" hidden="1" customWidth="1"/>
    <col min="7" max="8" width="15.85546875" style="59" hidden="1" customWidth="1"/>
    <col min="9" max="9" width="13.85546875" style="59" hidden="1" customWidth="1"/>
    <col min="10" max="10" width="18.5703125" style="56" hidden="1" customWidth="1"/>
    <col min="11" max="11" width="17.42578125" style="56" hidden="1" customWidth="1"/>
    <col min="12" max="12" width="15.7109375" style="56" hidden="1" customWidth="1"/>
    <col min="13" max="13" width="19.5703125" style="56" hidden="1" customWidth="1"/>
    <col min="14" max="14" width="22" style="56" hidden="1" customWidth="1"/>
    <col min="15" max="15" width="17.42578125" style="56" hidden="1" customWidth="1"/>
    <col min="16" max="16" width="15.7109375" style="56" hidden="1" customWidth="1"/>
    <col min="17" max="17" width="19.5703125" style="56" hidden="1" customWidth="1"/>
    <col min="18" max="18" width="22" style="56" hidden="1" customWidth="1"/>
    <col min="19" max="19" width="20.85546875" style="56" hidden="1" customWidth="1"/>
    <col min="20" max="20" width="20.85546875" style="56" customWidth="1"/>
    <col min="21" max="22" width="20.85546875" style="121" hidden="1" customWidth="1"/>
    <col min="23" max="23" width="20.85546875" style="121" customWidth="1"/>
    <col min="24" max="24" width="22" style="56" customWidth="1"/>
    <col min="25" max="25" width="17.140625" style="121" customWidth="1"/>
    <col min="26" max="26" width="17.42578125" style="121" customWidth="1"/>
    <col min="27" max="27" width="15.7109375" style="121" customWidth="1"/>
    <col min="28" max="28" width="22" style="56" customWidth="1"/>
    <col min="29" max="29" width="19.42578125" style="56" customWidth="1"/>
    <col min="30" max="30" width="19" style="56" customWidth="1"/>
    <col min="31" max="31" width="17" style="56" customWidth="1"/>
    <col min="32" max="16384" width="9.140625" style="56"/>
  </cols>
  <sheetData>
    <row r="1" spans="1:40" s="14" customFormat="1" ht="32.25" hidden="1" customHeight="1" x14ac:dyDescent="0.25">
      <c r="A1" s="148" t="s">
        <v>0</v>
      </c>
      <c r="B1" s="148"/>
      <c r="C1" s="9" t="s">
        <v>1</v>
      </c>
      <c r="D1" s="10" t="s">
        <v>39</v>
      </c>
      <c r="E1" s="11"/>
      <c r="F1" s="12"/>
      <c r="G1" s="12"/>
      <c r="H1" s="12"/>
      <c r="I1" s="12"/>
      <c r="J1" s="13" t="s">
        <v>40</v>
      </c>
      <c r="U1" s="108"/>
      <c r="V1" s="108"/>
      <c r="W1" s="108"/>
      <c r="Y1" s="108"/>
      <c r="Z1" s="108"/>
      <c r="AA1" s="108"/>
    </row>
    <row r="2" spans="1:40" s="2" customFormat="1" ht="20.25" customHeight="1" x14ac:dyDescent="0.25">
      <c r="A2" s="149" t="s">
        <v>171</v>
      </c>
      <c r="B2" s="149"/>
      <c r="C2" s="149"/>
      <c r="D2" s="149"/>
      <c r="E2" s="15"/>
      <c r="F2" s="15"/>
      <c r="G2" s="15"/>
      <c r="H2" s="15"/>
      <c r="I2" s="15"/>
      <c r="U2" s="109"/>
      <c r="V2" s="109"/>
      <c r="W2" s="109"/>
      <c r="Y2" s="109"/>
      <c r="Z2" s="109"/>
      <c r="AA2" s="109"/>
    </row>
    <row r="3" spans="1:40" s="14" customFormat="1" ht="61.5" customHeight="1" x14ac:dyDescent="0.25">
      <c r="A3" s="148" t="s">
        <v>0</v>
      </c>
      <c r="B3" s="148"/>
      <c r="C3" s="9" t="s">
        <v>1</v>
      </c>
      <c r="D3" s="10" t="s">
        <v>72</v>
      </c>
      <c r="E3" s="16" t="s">
        <v>95</v>
      </c>
      <c r="F3" s="16" t="s">
        <v>48</v>
      </c>
      <c r="G3" s="16" t="s">
        <v>49</v>
      </c>
      <c r="H3" s="16" t="s">
        <v>50</v>
      </c>
      <c r="I3" s="16" t="s">
        <v>68</v>
      </c>
      <c r="J3" s="13" t="s">
        <v>96</v>
      </c>
      <c r="K3" s="92" t="s">
        <v>48</v>
      </c>
      <c r="L3" s="92" t="s">
        <v>49</v>
      </c>
      <c r="M3" s="92" t="s">
        <v>68</v>
      </c>
      <c r="N3" s="13" t="s">
        <v>123</v>
      </c>
      <c r="O3" s="92" t="s">
        <v>48</v>
      </c>
      <c r="P3" s="92" t="s">
        <v>49</v>
      </c>
      <c r="Q3" s="92" t="s">
        <v>68</v>
      </c>
      <c r="R3" s="133" t="s">
        <v>132</v>
      </c>
      <c r="S3" s="102" t="s">
        <v>145</v>
      </c>
      <c r="T3" s="102" t="s">
        <v>133</v>
      </c>
      <c r="U3" s="92" t="s">
        <v>48</v>
      </c>
      <c r="V3" s="92" t="s">
        <v>49</v>
      </c>
      <c r="W3" s="102" t="s">
        <v>137</v>
      </c>
      <c r="X3" s="102" t="s">
        <v>172</v>
      </c>
      <c r="Y3" s="92" t="s">
        <v>173</v>
      </c>
      <c r="Z3" s="92" t="s">
        <v>48</v>
      </c>
      <c r="AA3" s="92" t="s">
        <v>49</v>
      </c>
      <c r="AB3" s="102" t="s">
        <v>184</v>
      </c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</row>
    <row r="4" spans="1:40" s="23" customFormat="1" ht="19.5" x14ac:dyDescent="0.3">
      <c r="A4" s="17" t="s">
        <v>2</v>
      </c>
      <c r="B4" s="18"/>
      <c r="C4" s="19" t="s">
        <v>3</v>
      </c>
      <c r="D4" s="20"/>
      <c r="E4" s="21"/>
      <c r="F4" s="21"/>
      <c r="G4" s="21"/>
      <c r="H4" s="21"/>
      <c r="I4" s="21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110"/>
      <c r="V4" s="110"/>
      <c r="W4" s="110"/>
      <c r="X4" s="22"/>
      <c r="Y4" s="110"/>
      <c r="Z4" s="110"/>
      <c r="AA4" s="110"/>
      <c r="AB4" s="22"/>
    </row>
    <row r="5" spans="1:40" s="23" customFormat="1" ht="39" x14ac:dyDescent="0.3">
      <c r="A5" s="24">
        <v>10</v>
      </c>
      <c r="B5" s="18"/>
      <c r="C5" s="19" t="s">
        <v>4</v>
      </c>
      <c r="D5" s="20"/>
      <c r="E5" s="21"/>
      <c r="F5" s="21"/>
      <c r="G5" s="21"/>
      <c r="H5" s="21"/>
      <c r="I5" s="21"/>
      <c r="J5" s="1"/>
      <c r="K5" s="22"/>
      <c r="L5" s="22"/>
      <c r="M5" s="22"/>
      <c r="N5" s="22"/>
      <c r="O5" s="22"/>
      <c r="P5" s="22"/>
      <c r="Q5" s="22"/>
      <c r="R5" s="22"/>
      <c r="S5" s="22"/>
      <c r="T5" s="21"/>
      <c r="U5" s="113"/>
      <c r="V5" s="113"/>
      <c r="W5" s="113"/>
      <c r="X5" s="21"/>
      <c r="Y5" s="113"/>
      <c r="Z5" s="113"/>
      <c r="AA5" s="113"/>
      <c r="AB5" s="21"/>
    </row>
    <row r="6" spans="1:40" s="2" customFormat="1" ht="24" hidden="1" x14ac:dyDescent="0.25">
      <c r="A6" s="3">
        <v>10</v>
      </c>
      <c r="B6" s="25" t="s">
        <v>52</v>
      </c>
      <c r="C6" s="4" t="s">
        <v>67</v>
      </c>
      <c r="D6" s="1">
        <v>72090</v>
      </c>
      <c r="E6" s="5"/>
      <c r="F6" s="5"/>
      <c r="G6" s="26"/>
      <c r="H6" s="26"/>
      <c r="I6" s="26"/>
      <c r="J6" s="1">
        <f>D6-E6-F6+G6</f>
        <v>72090</v>
      </c>
      <c r="K6" s="5">
        <v>72090</v>
      </c>
      <c r="L6" s="5"/>
      <c r="M6" s="5"/>
      <c r="N6" s="5">
        <f>J6-K6+L6</f>
        <v>0</v>
      </c>
      <c r="O6" s="5"/>
      <c r="P6" s="5"/>
      <c r="Q6" s="5"/>
      <c r="R6" s="5">
        <f t="shared" ref="R6:R12" si="0">N6-O6+P6</f>
        <v>0</v>
      </c>
      <c r="S6" s="5"/>
      <c r="T6" s="5"/>
      <c r="U6" s="111"/>
      <c r="V6" s="111"/>
      <c r="W6" s="111"/>
      <c r="X6" s="5">
        <f>P6-Q6+R6</f>
        <v>0</v>
      </c>
      <c r="Y6" s="111"/>
      <c r="Z6" s="111"/>
      <c r="AA6" s="111"/>
      <c r="AB6" s="5">
        <f>S6-T6+U6</f>
        <v>0</v>
      </c>
    </row>
    <row r="7" spans="1:40" s="2" customFormat="1" ht="24" x14ac:dyDescent="0.25">
      <c r="A7" s="3">
        <v>10</v>
      </c>
      <c r="B7" s="25" t="s">
        <v>97</v>
      </c>
      <c r="C7" s="4" t="s">
        <v>98</v>
      </c>
      <c r="D7" s="1"/>
      <c r="E7" s="5"/>
      <c r="F7" s="5"/>
      <c r="G7" s="26"/>
      <c r="H7" s="26"/>
      <c r="I7" s="26"/>
      <c r="J7" s="1">
        <v>0</v>
      </c>
      <c r="K7" s="5"/>
      <c r="L7" s="5">
        <v>74400</v>
      </c>
      <c r="M7" s="5">
        <v>2310</v>
      </c>
      <c r="N7" s="5">
        <f>J7-K7+L7</f>
        <v>74400</v>
      </c>
      <c r="O7" s="5"/>
      <c r="P7" s="5"/>
      <c r="Q7" s="5">
        <v>2310</v>
      </c>
      <c r="R7" s="5">
        <f t="shared" si="0"/>
        <v>74400</v>
      </c>
      <c r="S7" s="5">
        <v>0</v>
      </c>
      <c r="T7" s="5">
        <f>R7-S7</f>
        <v>74400</v>
      </c>
      <c r="U7" s="111"/>
      <c r="V7" s="111"/>
      <c r="W7" s="111"/>
      <c r="X7" s="5">
        <f>T7-U7+V7+W7</f>
        <v>74400</v>
      </c>
      <c r="Y7" s="111"/>
      <c r="Z7" s="111"/>
      <c r="AA7" s="111"/>
      <c r="AB7" s="5">
        <f>X7-Y7-Z7+AA7</f>
        <v>74400</v>
      </c>
    </row>
    <row r="8" spans="1:40" s="2" customFormat="1" ht="24" hidden="1" x14ac:dyDescent="0.25">
      <c r="A8" s="3">
        <v>10</v>
      </c>
      <c r="B8" s="27" t="s">
        <v>9</v>
      </c>
      <c r="C8" s="4" t="s">
        <v>70</v>
      </c>
      <c r="D8" s="1">
        <v>7927.94</v>
      </c>
      <c r="E8" s="5"/>
      <c r="F8" s="5">
        <f>D8</f>
        <v>7927.94</v>
      </c>
      <c r="G8" s="5"/>
      <c r="H8" s="5"/>
      <c r="I8" s="5"/>
      <c r="J8" s="1">
        <f t="shared" ref="J8:J86" si="1">D8-E8-F8+G8</f>
        <v>0</v>
      </c>
      <c r="K8" s="5"/>
      <c r="L8" s="5"/>
      <c r="M8" s="5"/>
      <c r="N8" s="5">
        <f t="shared" ref="N8:N86" si="2">J8-K8+L8</f>
        <v>0</v>
      </c>
      <c r="O8" s="5"/>
      <c r="P8" s="5"/>
      <c r="Q8" s="5"/>
      <c r="R8" s="5">
        <f t="shared" si="0"/>
        <v>0</v>
      </c>
      <c r="S8" s="5"/>
      <c r="T8" s="5">
        <f t="shared" ref="T8:T75" si="3">R8-S8</f>
        <v>0</v>
      </c>
      <c r="U8" s="111"/>
      <c r="V8" s="111"/>
      <c r="W8" s="111"/>
      <c r="X8" s="5">
        <f t="shared" ref="X8:X75" si="4">T8-U8+V8+W8</f>
        <v>0</v>
      </c>
      <c r="Y8" s="111"/>
      <c r="Z8" s="111"/>
      <c r="AA8" s="111"/>
      <c r="AB8" s="5">
        <f t="shared" ref="AB8:AB75" si="5">X8-Y8-Z8+AA8</f>
        <v>0</v>
      </c>
    </row>
    <row r="9" spans="1:40" s="2" customFormat="1" hidden="1" x14ac:dyDescent="0.25">
      <c r="A9" s="3">
        <v>10</v>
      </c>
      <c r="B9" s="27" t="s">
        <v>88</v>
      </c>
      <c r="C9" s="4" t="s">
        <v>89</v>
      </c>
      <c r="D9" s="88">
        <v>11600</v>
      </c>
      <c r="E9" s="87">
        <v>11594</v>
      </c>
      <c r="F9" s="5">
        <v>6</v>
      </c>
      <c r="G9" s="5"/>
      <c r="H9" s="5"/>
      <c r="I9" s="5"/>
      <c r="J9" s="1">
        <f t="shared" si="1"/>
        <v>0</v>
      </c>
      <c r="K9" s="5"/>
      <c r="L9" s="5"/>
      <c r="M9" s="5"/>
      <c r="N9" s="5">
        <f t="shared" si="2"/>
        <v>0</v>
      </c>
      <c r="O9" s="5"/>
      <c r="P9" s="5"/>
      <c r="Q9" s="5"/>
      <c r="R9" s="5">
        <f t="shared" si="0"/>
        <v>0</v>
      </c>
      <c r="S9" s="5"/>
      <c r="T9" s="5">
        <f t="shared" si="3"/>
        <v>0</v>
      </c>
      <c r="U9" s="111"/>
      <c r="V9" s="111"/>
      <c r="W9" s="111"/>
      <c r="X9" s="5">
        <f t="shared" si="4"/>
        <v>0</v>
      </c>
      <c r="Y9" s="111"/>
      <c r="Z9" s="111"/>
      <c r="AA9" s="111"/>
      <c r="AB9" s="5">
        <f t="shared" si="5"/>
        <v>0</v>
      </c>
    </row>
    <row r="10" spans="1:40" s="2" customFormat="1" hidden="1" x14ac:dyDescent="0.25">
      <c r="A10" s="3">
        <v>10</v>
      </c>
      <c r="B10" s="27" t="s">
        <v>38</v>
      </c>
      <c r="C10" s="4" t="s">
        <v>37</v>
      </c>
      <c r="D10" s="1">
        <v>8420</v>
      </c>
      <c r="E10" s="5">
        <f>D10</f>
        <v>8420</v>
      </c>
      <c r="F10" s="5"/>
      <c r="G10" s="28"/>
      <c r="H10" s="28"/>
      <c r="I10" s="28"/>
      <c r="J10" s="1">
        <f t="shared" si="1"/>
        <v>0</v>
      </c>
      <c r="K10" s="5"/>
      <c r="L10" s="5"/>
      <c r="M10" s="5"/>
      <c r="N10" s="5">
        <f t="shared" si="2"/>
        <v>0</v>
      </c>
      <c r="O10" s="5"/>
      <c r="P10" s="5"/>
      <c r="Q10" s="5"/>
      <c r="R10" s="5">
        <f t="shared" si="0"/>
        <v>0</v>
      </c>
      <c r="S10" s="5"/>
      <c r="T10" s="5">
        <f t="shared" si="3"/>
        <v>0</v>
      </c>
      <c r="U10" s="111"/>
      <c r="V10" s="111"/>
      <c r="W10" s="111"/>
      <c r="X10" s="5">
        <f t="shared" si="4"/>
        <v>0</v>
      </c>
      <c r="Y10" s="111"/>
      <c r="Z10" s="111"/>
      <c r="AA10" s="111"/>
      <c r="AB10" s="5">
        <f t="shared" si="5"/>
        <v>0</v>
      </c>
    </row>
    <row r="11" spans="1:40" s="2" customFormat="1" ht="36" hidden="1" x14ac:dyDescent="0.25">
      <c r="A11" s="3">
        <v>10</v>
      </c>
      <c r="B11" s="25" t="s">
        <v>41</v>
      </c>
      <c r="C11" s="4" t="s">
        <v>69</v>
      </c>
      <c r="D11" s="1">
        <v>18538</v>
      </c>
      <c r="E11" s="5">
        <f>D11</f>
        <v>18538</v>
      </c>
      <c r="F11" s="5"/>
      <c r="G11" s="5"/>
      <c r="H11" s="5"/>
      <c r="I11" s="5"/>
      <c r="J11" s="1">
        <f t="shared" si="1"/>
        <v>0</v>
      </c>
      <c r="K11" s="5"/>
      <c r="L11" s="5"/>
      <c r="M11" s="5"/>
      <c r="N11" s="5">
        <f t="shared" si="2"/>
        <v>0</v>
      </c>
      <c r="O11" s="5"/>
      <c r="P11" s="5"/>
      <c r="Q11" s="5"/>
      <c r="R11" s="5">
        <f t="shared" si="0"/>
        <v>0</v>
      </c>
      <c r="S11" s="5"/>
      <c r="T11" s="5">
        <f t="shared" si="3"/>
        <v>0</v>
      </c>
      <c r="U11" s="111"/>
      <c r="V11" s="111"/>
      <c r="W11" s="111"/>
      <c r="X11" s="5">
        <f t="shared" si="4"/>
        <v>0</v>
      </c>
      <c r="Y11" s="111"/>
      <c r="Z11" s="111"/>
      <c r="AA11" s="111"/>
      <c r="AB11" s="5">
        <f t="shared" si="5"/>
        <v>0</v>
      </c>
    </row>
    <row r="12" spans="1:40" s="2" customFormat="1" ht="22.5" customHeight="1" x14ac:dyDescent="0.25">
      <c r="A12" s="3">
        <v>10</v>
      </c>
      <c r="B12" s="25" t="s">
        <v>34</v>
      </c>
      <c r="C12" s="4" t="s">
        <v>176</v>
      </c>
      <c r="D12" s="1">
        <v>112800</v>
      </c>
      <c r="E12" s="5"/>
      <c r="F12" s="86">
        <f>112800-74400</f>
        <v>38400</v>
      </c>
      <c r="G12" s="5"/>
      <c r="H12" s="5"/>
      <c r="I12" s="5"/>
      <c r="J12" s="1">
        <f t="shared" si="1"/>
        <v>74400</v>
      </c>
      <c r="K12" s="5"/>
      <c r="L12" s="5"/>
      <c r="M12" s="5"/>
      <c r="N12" s="5">
        <f t="shared" si="2"/>
        <v>74400</v>
      </c>
      <c r="O12" s="5"/>
      <c r="P12" s="5"/>
      <c r="Q12" s="5"/>
      <c r="R12" s="5">
        <f t="shared" si="0"/>
        <v>74400</v>
      </c>
      <c r="S12" s="141">
        <v>49642</v>
      </c>
      <c r="T12" s="5">
        <f t="shared" si="3"/>
        <v>24758</v>
      </c>
      <c r="U12" s="142">
        <v>1758</v>
      </c>
      <c r="V12" s="142"/>
      <c r="W12" s="142"/>
      <c r="X12" s="5">
        <f t="shared" si="4"/>
        <v>23000</v>
      </c>
      <c r="Y12" s="142">
        <v>18049.13</v>
      </c>
      <c r="Z12" s="142">
        <f>23000-18049.13</f>
        <v>4950.869999999999</v>
      </c>
      <c r="AA12" s="142"/>
      <c r="AB12" s="5">
        <f t="shared" si="5"/>
        <v>0</v>
      </c>
      <c r="AC12" s="145"/>
      <c r="AD12" s="145"/>
      <c r="AE12" s="145"/>
      <c r="AF12" s="146"/>
    </row>
    <row r="13" spans="1:40" s="23" customFormat="1" ht="47.25" customHeight="1" x14ac:dyDescent="0.3">
      <c r="A13" s="24">
        <v>15</v>
      </c>
      <c r="B13" s="18"/>
      <c r="C13" s="19" t="s">
        <v>8</v>
      </c>
      <c r="D13" s="20"/>
      <c r="E13" s="21"/>
      <c r="F13" s="21"/>
      <c r="G13" s="21"/>
      <c r="H13" s="21"/>
      <c r="I13" s="21"/>
      <c r="J13" s="1"/>
      <c r="K13" s="21"/>
      <c r="L13" s="21"/>
      <c r="M13" s="21"/>
      <c r="N13" s="5"/>
      <c r="O13" s="21"/>
      <c r="P13" s="21"/>
      <c r="Q13" s="21"/>
      <c r="R13" s="5"/>
      <c r="S13" s="21"/>
      <c r="T13" s="5">
        <f t="shared" si="3"/>
        <v>0</v>
      </c>
      <c r="U13" s="113"/>
      <c r="V13" s="113"/>
      <c r="W13" s="113"/>
      <c r="X13" s="5">
        <f t="shared" si="4"/>
        <v>0</v>
      </c>
      <c r="Y13" s="113"/>
      <c r="Z13" s="113"/>
      <c r="AA13" s="113"/>
      <c r="AB13" s="5"/>
    </row>
    <row r="14" spans="1:40" s="2" customFormat="1" ht="36" x14ac:dyDescent="0.25">
      <c r="A14" s="3">
        <v>15</v>
      </c>
      <c r="B14" s="27" t="s">
        <v>7</v>
      </c>
      <c r="C14" s="4" t="s">
        <v>36</v>
      </c>
      <c r="D14" s="1">
        <v>15500</v>
      </c>
      <c r="E14" s="5"/>
      <c r="F14" s="5"/>
      <c r="G14" s="5"/>
      <c r="H14" s="5"/>
      <c r="I14" s="5"/>
      <c r="J14" s="1">
        <f t="shared" si="1"/>
        <v>15500</v>
      </c>
      <c r="K14" s="5"/>
      <c r="L14" s="5"/>
      <c r="M14" s="5"/>
      <c r="N14" s="5">
        <f t="shared" si="2"/>
        <v>15500</v>
      </c>
      <c r="O14" s="5"/>
      <c r="P14" s="5"/>
      <c r="Q14" s="5"/>
      <c r="R14" s="5">
        <f t="shared" ref="R14:R30" si="6">N14-O14+P14</f>
        <v>15500</v>
      </c>
      <c r="S14" s="5">
        <v>0</v>
      </c>
      <c r="T14" s="5">
        <f t="shared" si="3"/>
        <v>15500</v>
      </c>
      <c r="U14" s="111">
        <v>15500</v>
      </c>
      <c r="V14" s="111"/>
      <c r="W14" s="111"/>
      <c r="X14" s="5">
        <f t="shared" si="4"/>
        <v>0</v>
      </c>
      <c r="Y14" s="111"/>
      <c r="Z14" s="111"/>
      <c r="AA14" s="111"/>
      <c r="AB14" s="5">
        <f t="shared" si="5"/>
        <v>0</v>
      </c>
    </row>
    <row r="15" spans="1:40" s="2" customFormat="1" ht="34.5" customHeight="1" x14ac:dyDescent="0.25">
      <c r="A15" s="3">
        <v>15</v>
      </c>
      <c r="B15" s="25" t="s">
        <v>45</v>
      </c>
      <c r="C15" s="4" t="s">
        <v>153</v>
      </c>
      <c r="D15" s="1">
        <v>30000</v>
      </c>
      <c r="E15" s="5"/>
      <c r="F15" s="5"/>
      <c r="G15" s="5">
        <v>7200</v>
      </c>
      <c r="H15" s="5"/>
      <c r="I15" s="5"/>
      <c r="J15" s="1">
        <f t="shared" si="1"/>
        <v>37200</v>
      </c>
      <c r="K15" s="5"/>
      <c r="L15" s="5"/>
      <c r="M15" s="5"/>
      <c r="N15" s="5">
        <f t="shared" si="2"/>
        <v>37200</v>
      </c>
      <c r="O15" s="5"/>
      <c r="P15" s="5"/>
      <c r="Q15" s="5"/>
      <c r="R15" s="5">
        <f t="shared" si="6"/>
        <v>37200</v>
      </c>
      <c r="S15" s="5">
        <v>0</v>
      </c>
      <c r="T15" s="5">
        <f t="shared" si="3"/>
        <v>37200</v>
      </c>
      <c r="U15" s="111"/>
      <c r="V15" s="111"/>
      <c r="W15" s="111"/>
      <c r="X15" s="5">
        <f t="shared" si="4"/>
        <v>37200</v>
      </c>
      <c r="Y15" s="111"/>
      <c r="Z15" s="111">
        <v>37200</v>
      </c>
      <c r="AA15" s="111"/>
      <c r="AB15" s="5">
        <f t="shared" si="5"/>
        <v>0</v>
      </c>
    </row>
    <row r="16" spans="1:40" s="2" customFormat="1" ht="33" customHeight="1" x14ac:dyDescent="0.25">
      <c r="A16" s="3">
        <v>15</v>
      </c>
      <c r="B16" s="25" t="s">
        <v>104</v>
      </c>
      <c r="C16" s="4" t="s">
        <v>167</v>
      </c>
      <c r="D16" s="1"/>
      <c r="E16" s="5"/>
      <c r="F16" s="5"/>
      <c r="G16" s="5"/>
      <c r="H16" s="5"/>
      <c r="I16" s="5"/>
      <c r="J16" s="1">
        <v>0</v>
      </c>
      <c r="K16" s="5"/>
      <c r="L16" s="5">
        <v>37200</v>
      </c>
      <c r="M16" s="5">
        <v>37200</v>
      </c>
      <c r="N16" s="5">
        <f t="shared" si="2"/>
        <v>37200</v>
      </c>
      <c r="O16" s="5"/>
      <c r="P16" s="5"/>
      <c r="Q16" s="5">
        <v>37200</v>
      </c>
      <c r="R16" s="5">
        <f t="shared" si="6"/>
        <v>37200</v>
      </c>
      <c r="S16" s="5">
        <v>37189.379999999997</v>
      </c>
      <c r="T16" s="5">
        <f t="shared" si="3"/>
        <v>10.620000000002619</v>
      </c>
      <c r="U16" s="111">
        <v>10.62</v>
      </c>
      <c r="V16" s="111">
        <v>45901.53</v>
      </c>
      <c r="W16" s="111"/>
      <c r="X16" s="5">
        <f t="shared" si="4"/>
        <v>45901.53</v>
      </c>
      <c r="Y16" s="111">
        <v>32252.400000000001</v>
      </c>
      <c r="Z16" s="111">
        <v>13649.13</v>
      </c>
      <c r="AA16" s="111"/>
      <c r="AB16" s="5">
        <f t="shared" si="5"/>
        <v>-1.8189894035458565E-12</v>
      </c>
    </row>
    <row r="17" spans="1:28" s="2" customFormat="1" ht="31.5" customHeight="1" x14ac:dyDescent="0.25">
      <c r="A17" s="3">
        <v>15</v>
      </c>
      <c r="B17" s="25" t="s">
        <v>106</v>
      </c>
      <c r="C17" s="4" t="s">
        <v>107</v>
      </c>
      <c r="D17" s="1"/>
      <c r="E17" s="5"/>
      <c r="F17" s="5"/>
      <c r="G17" s="5"/>
      <c r="H17" s="5"/>
      <c r="I17" s="5"/>
      <c r="J17" s="1">
        <v>0</v>
      </c>
      <c r="K17" s="5"/>
      <c r="L17" s="5">
        <v>12000</v>
      </c>
      <c r="M17" s="5">
        <v>12000</v>
      </c>
      <c r="N17" s="5">
        <f t="shared" si="2"/>
        <v>12000</v>
      </c>
      <c r="O17" s="5"/>
      <c r="P17" s="5"/>
      <c r="Q17" s="5">
        <v>12000</v>
      </c>
      <c r="R17" s="5">
        <f t="shared" si="6"/>
        <v>12000</v>
      </c>
      <c r="S17" s="5">
        <v>12000</v>
      </c>
      <c r="T17" s="5">
        <f t="shared" si="3"/>
        <v>0</v>
      </c>
      <c r="U17" s="111"/>
      <c r="V17" s="111"/>
      <c r="W17" s="111"/>
      <c r="X17" s="5">
        <f t="shared" si="4"/>
        <v>0</v>
      </c>
      <c r="Y17" s="111"/>
      <c r="Z17" s="111"/>
      <c r="AA17" s="111"/>
      <c r="AB17" s="5">
        <f t="shared" si="5"/>
        <v>0</v>
      </c>
    </row>
    <row r="18" spans="1:28" s="2" customFormat="1" ht="24" hidden="1" customHeight="1" x14ac:dyDescent="0.25">
      <c r="A18" s="3">
        <v>15</v>
      </c>
      <c r="B18" s="25" t="s">
        <v>86</v>
      </c>
      <c r="C18" s="4" t="s">
        <v>87</v>
      </c>
      <c r="D18" s="1">
        <v>0</v>
      </c>
      <c r="E18" s="5"/>
      <c r="F18" s="5"/>
      <c r="G18" s="5"/>
      <c r="H18" s="5"/>
      <c r="I18" s="5">
        <v>355073</v>
      </c>
      <c r="J18" s="1">
        <f>I18</f>
        <v>355073</v>
      </c>
      <c r="K18" s="5">
        <v>355073</v>
      </c>
      <c r="L18" s="5"/>
      <c r="M18" s="5"/>
      <c r="N18" s="5">
        <f t="shared" si="2"/>
        <v>0</v>
      </c>
      <c r="O18" s="5"/>
      <c r="P18" s="5"/>
      <c r="Q18" s="5"/>
      <c r="R18" s="5">
        <f t="shared" si="6"/>
        <v>0</v>
      </c>
      <c r="S18" s="5"/>
      <c r="T18" s="5">
        <f t="shared" si="3"/>
        <v>0</v>
      </c>
      <c r="U18" s="111"/>
      <c r="V18" s="111"/>
      <c r="W18" s="111"/>
      <c r="X18" s="5">
        <f t="shared" si="4"/>
        <v>0</v>
      </c>
      <c r="Y18" s="111"/>
      <c r="Z18" s="111"/>
      <c r="AA18" s="111"/>
      <c r="AB18" s="5">
        <f t="shared" si="5"/>
        <v>0</v>
      </c>
    </row>
    <row r="19" spans="1:28" s="2" customFormat="1" ht="41.25" customHeight="1" x14ac:dyDescent="0.25">
      <c r="A19" s="3">
        <v>15</v>
      </c>
      <c r="B19" s="25" t="s">
        <v>86</v>
      </c>
      <c r="C19" s="4" t="s">
        <v>158</v>
      </c>
      <c r="D19" s="1">
        <v>711.05</v>
      </c>
      <c r="E19" s="5"/>
      <c r="F19" s="5"/>
      <c r="G19" s="5"/>
      <c r="H19" s="5"/>
      <c r="I19" s="5"/>
      <c r="J19" s="1">
        <f t="shared" ref="J19" si="7">D19-E19-F19+G19</f>
        <v>711.05</v>
      </c>
      <c r="K19" s="5"/>
      <c r="L19" s="5"/>
      <c r="M19" s="5"/>
      <c r="N19" s="5">
        <f t="shared" si="2"/>
        <v>711.05</v>
      </c>
      <c r="O19" s="5"/>
      <c r="P19" s="5"/>
      <c r="Q19" s="5"/>
      <c r="R19" s="5">
        <v>0</v>
      </c>
      <c r="S19" s="5">
        <v>0</v>
      </c>
      <c r="T19" s="5">
        <f t="shared" si="3"/>
        <v>0</v>
      </c>
      <c r="U19" s="111"/>
      <c r="V19" s="111"/>
      <c r="W19" s="111">
        <v>834270</v>
      </c>
      <c r="X19" s="5">
        <f t="shared" si="4"/>
        <v>834270</v>
      </c>
      <c r="Y19" s="111"/>
      <c r="Z19" s="111"/>
      <c r="AA19" s="111"/>
      <c r="AB19" s="5">
        <f t="shared" si="5"/>
        <v>834270</v>
      </c>
    </row>
    <row r="20" spans="1:28" s="2" customFormat="1" ht="24" x14ac:dyDescent="0.25">
      <c r="A20" s="3">
        <v>15</v>
      </c>
      <c r="B20" s="25" t="s">
        <v>136</v>
      </c>
      <c r="C20" s="4" t="s">
        <v>11</v>
      </c>
      <c r="D20" s="1">
        <v>711.05</v>
      </c>
      <c r="E20" s="5"/>
      <c r="F20" s="5"/>
      <c r="G20" s="5"/>
      <c r="H20" s="5"/>
      <c r="I20" s="5"/>
      <c r="J20" s="1">
        <f t="shared" si="1"/>
        <v>711.05</v>
      </c>
      <c r="K20" s="5"/>
      <c r="L20" s="5"/>
      <c r="M20" s="5"/>
      <c r="N20" s="5">
        <f t="shared" si="2"/>
        <v>711.05</v>
      </c>
      <c r="O20" s="5"/>
      <c r="P20" s="5"/>
      <c r="Q20" s="5"/>
      <c r="R20" s="5">
        <f t="shared" si="6"/>
        <v>711.05</v>
      </c>
      <c r="S20" s="5">
        <v>0</v>
      </c>
      <c r="T20" s="5">
        <f t="shared" si="3"/>
        <v>711.05</v>
      </c>
      <c r="U20" s="111"/>
      <c r="V20" s="111"/>
      <c r="W20" s="111"/>
      <c r="X20" s="5">
        <f t="shared" si="4"/>
        <v>711.05</v>
      </c>
      <c r="Y20" s="111"/>
      <c r="Z20" s="111"/>
      <c r="AA20" s="111"/>
      <c r="AB20" s="5">
        <f t="shared" si="5"/>
        <v>711.05</v>
      </c>
    </row>
    <row r="21" spans="1:28" s="2" customFormat="1" x14ac:dyDescent="0.25">
      <c r="A21" s="3">
        <v>15</v>
      </c>
      <c r="B21" s="6" t="s">
        <v>12</v>
      </c>
      <c r="C21" s="4" t="s">
        <v>13</v>
      </c>
      <c r="D21" s="1">
        <v>11924.1</v>
      </c>
      <c r="E21" s="5"/>
      <c r="F21" s="5"/>
      <c r="G21" s="5"/>
      <c r="H21" s="5"/>
      <c r="I21" s="5"/>
      <c r="J21" s="1">
        <f t="shared" si="1"/>
        <v>11924.1</v>
      </c>
      <c r="K21" s="5"/>
      <c r="L21" s="5"/>
      <c r="M21" s="5"/>
      <c r="N21" s="5">
        <f t="shared" si="2"/>
        <v>11924.1</v>
      </c>
      <c r="O21" s="5"/>
      <c r="P21" s="5"/>
      <c r="Q21" s="5"/>
      <c r="R21" s="5">
        <f t="shared" si="6"/>
        <v>11924.1</v>
      </c>
      <c r="S21" s="5">
        <v>0</v>
      </c>
      <c r="T21" s="5">
        <f t="shared" si="3"/>
        <v>11924.1</v>
      </c>
      <c r="U21" s="111"/>
      <c r="V21" s="111"/>
      <c r="W21" s="111"/>
      <c r="X21" s="5">
        <f t="shared" si="4"/>
        <v>11924.1</v>
      </c>
      <c r="Y21" s="111"/>
      <c r="Z21" s="111"/>
      <c r="AA21" s="111"/>
      <c r="AB21" s="5">
        <f t="shared" si="5"/>
        <v>11924.1</v>
      </c>
    </row>
    <row r="22" spans="1:28" s="2" customFormat="1" hidden="1" x14ac:dyDescent="0.25">
      <c r="A22" s="3">
        <v>15</v>
      </c>
      <c r="B22" s="6" t="s">
        <v>14</v>
      </c>
      <c r="C22" s="4" t="s">
        <v>71</v>
      </c>
      <c r="D22" s="1">
        <v>320</v>
      </c>
      <c r="E22" s="5">
        <v>310</v>
      </c>
      <c r="F22" s="5">
        <v>10</v>
      </c>
      <c r="G22" s="5"/>
      <c r="H22" s="5"/>
      <c r="I22" s="5"/>
      <c r="J22" s="1">
        <f t="shared" si="1"/>
        <v>0</v>
      </c>
      <c r="K22" s="5"/>
      <c r="L22" s="5"/>
      <c r="M22" s="5"/>
      <c r="N22" s="5">
        <f t="shared" si="2"/>
        <v>0</v>
      </c>
      <c r="O22" s="5"/>
      <c r="P22" s="5"/>
      <c r="Q22" s="5"/>
      <c r="R22" s="5">
        <f t="shared" si="6"/>
        <v>0</v>
      </c>
      <c r="S22" s="5"/>
      <c r="T22" s="5">
        <f t="shared" si="3"/>
        <v>0</v>
      </c>
      <c r="U22" s="111"/>
      <c r="V22" s="111"/>
      <c r="W22" s="111"/>
      <c r="X22" s="5">
        <f t="shared" si="4"/>
        <v>0</v>
      </c>
      <c r="Y22" s="111"/>
      <c r="Z22" s="111"/>
      <c r="AA22" s="111"/>
      <c r="AB22" s="5">
        <f t="shared" si="5"/>
        <v>0</v>
      </c>
    </row>
    <row r="23" spans="1:28" s="2" customFormat="1" x14ac:dyDescent="0.25">
      <c r="A23" s="3">
        <v>15</v>
      </c>
      <c r="B23" s="6" t="s">
        <v>15</v>
      </c>
      <c r="C23" s="4" t="s">
        <v>46</v>
      </c>
      <c r="D23" s="30">
        <v>83420.59</v>
      </c>
      <c r="E23" s="5">
        <v>14945.47</v>
      </c>
      <c r="F23" s="5"/>
      <c r="G23" s="5"/>
      <c r="H23" s="5"/>
      <c r="I23" s="5"/>
      <c r="J23" s="1">
        <f t="shared" si="1"/>
        <v>68475.12</v>
      </c>
      <c r="K23" s="5"/>
      <c r="L23" s="5"/>
      <c r="M23" s="5"/>
      <c r="N23" s="5">
        <f t="shared" si="2"/>
        <v>68475.12</v>
      </c>
      <c r="O23" s="5"/>
      <c r="P23" s="5"/>
      <c r="Q23" s="5"/>
      <c r="R23" s="5">
        <f t="shared" si="6"/>
        <v>68475.12</v>
      </c>
      <c r="S23" s="107">
        <v>7441.15</v>
      </c>
      <c r="T23" s="5">
        <f t="shared" si="3"/>
        <v>61033.969999999994</v>
      </c>
      <c r="U23" s="114">
        <v>61033.97</v>
      </c>
      <c r="V23" s="114"/>
      <c r="W23" s="114"/>
      <c r="X23" s="5">
        <f t="shared" si="4"/>
        <v>-7.2759576141834259E-12</v>
      </c>
      <c r="Y23" s="114"/>
      <c r="Z23" s="114"/>
      <c r="AA23" s="114"/>
      <c r="AB23" s="5">
        <f t="shared" si="5"/>
        <v>-7.2759576141834259E-12</v>
      </c>
    </row>
    <row r="24" spans="1:28" s="2" customFormat="1" ht="39" hidden="1" customHeight="1" x14ac:dyDescent="0.25">
      <c r="A24" s="3">
        <v>15</v>
      </c>
      <c r="B24" s="6" t="s">
        <v>16</v>
      </c>
      <c r="C24" s="4" t="s">
        <v>75</v>
      </c>
      <c r="D24" s="1">
        <v>25409.18</v>
      </c>
      <c r="E24" s="5">
        <f>D24</f>
        <v>25409.18</v>
      </c>
      <c r="F24" s="5"/>
      <c r="G24" s="5"/>
      <c r="H24" s="5"/>
      <c r="I24" s="5"/>
      <c r="J24" s="1">
        <f t="shared" si="1"/>
        <v>0</v>
      </c>
      <c r="K24" s="5"/>
      <c r="L24" s="5"/>
      <c r="M24" s="5"/>
      <c r="N24" s="5">
        <f t="shared" si="2"/>
        <v>0</v>
      </c>
      <c r="O24" s="5"/>
      <c r="P24" s="5"/>
      <c r="Q24" s="5"/>
      <c r="R24" s="5">
        <f t="shared" si="6"/>
        <v>0</v>
      </c>
      <c r="S24" s="5"/>
      <c r="T24" s="5">
        <f t="shared" si="3"/>
        <v>0</v>
      </c>
      <c r="U24" s="111"/>
      <c r="V24" s="111"/>
      <c r="W24" s="111"/>
      <c r="X24" s="5">
        <f t="shared" si="4"/>
        <v>0</v>
      </c>
      <c r="Y24" s="111"/>
      <c r="Z24" s="111"/>
      <c r="AA24" s="111"/>
      <c r="AB24" s="5">
        <f t="shared" si="5"/>
        <v>0</v>
      </c>
    </row>
    <row r="25" spans="1:28" s="2" customFormat="1" ht="40.5" customHeight="1" x14ac:dyDescent="0.25">
      <c r="A25" s="3">
        <v>15</v>
      </c>
      <c r="B25" s="6" t="s">
        <v>17</v>
      </c>
      <c r="C25" s="4" t="s">
        <v>94</v>
      </c>
      <c r="D25" s="1">
        <v>109946.07</v>
      </c>
      <c r="E25" s="5">
        <f>94319.08</f>
        <v>94319.08</v>
      </c>
      <c r="F25" s="5"/>
      <c r="G25" s="5"/>
      <c r="H25" s="5"/>
      <c r="I25" s="5"/>
      <c r="J25" s="1">
        <f t="shared" si="1"/>
        <v>15626.990000000005</v>
      </c>
      <c r="K25" s="5"/>
      <c r="L25" s="5"/>
      <c r="M25" s="5"/>
      <c r="N25" s="5">
        <f t="shared" si="2"/>
        <v>15626.990000000005</v>
      </c>
      <c r="O25" s="5"/>
      <c r="P25" s="5"/>
      <c r="Q25" s="5"/>
      <c r="R25" s="5">
        <f t="shared" si="6"/>
        <v>15626.990000000005</v>
      </c>
      <c r="S25" s="5">
        <v>15626.99</v>
      </c>
      <c r="T25" s="5">
        <f t="shared" si="3"/>
        <v>0</v>
      </c>
      <c r="U25" s="111"/>
      <c r="V25" s="111"/>
      <c r="W25" s="111"/>
      <c r="X25" s="5">
        <f t="shared" si="4"/>
        <v>0</v>
      </c>
      <c r="Y25" s="111"/>
      <c r="Z25" s="111"/>
      <c r="AA25" s="111"/>
      <c r="AB25" s="5">
        <f t="shared" si="5"/>
        <v>0</v>
      </c>
    </row>
    <row r="26" spans="1:28" s="7" customFormat="1" ht="24" x14ac:dyDescent="0.25">
      <c r="A26" s="31">
        <v>15</v>
      </c>
      <c r="B26" s="25" t="s">
        <v>31</v>
      </c>
      <c r="C26" s="4" t="s">
        <v>159</v>
      </c>
      <c r="D26" s="1">
        <v>1000</v>
      </c>
      <c r="E26" s="32"/>
      <c r="F26" s="32"/>
      <c r="G26" s="32"/>
      <c r="H26" s="32"/>
      <c r="I26" s="32"/>
      <c r="J26" s="1">
        <f t="shared" si="1"/>
        <v>1000</v>
      </c>
      <c r="K26" s="32"/>
      <c r="L26" s="32"/>
      <c r="M26" s="32"/>
      <c r="N26" s="5">
        <f t="shared" si="2"/>
        <v>1000</v>
      </c>
      <c r="O26" s="32"/>
      <c r="P26" s="32"/>
      <c r="Q26" s="32"/>
      <c r="R26" s="5">
        <f t="shared" si="6"/>
        <v>1000</v>
      </c>
      <c r="S26" s="32">
        <v>0</v>
      </c>
      <c r="T26" s="5">
        <f t="shared" si="3"/>
        <v>1000</v>
      </c>
      <c r="U26" s="115"/>
      <c r="V26" s="115"/>
      <c r="W26" s="115"/>
      <c r="X26" s="5">
        <f t="shared" si="4"/>
        <v>1000</v>
      </c>
      <c r="Y26" s="115"/>
      <c r="Z26" s="115"/>
      <c r="AA26" s="115"/>
      <c r="AB26" s="5">
        <f t="shared" si="5"/>
        <v>1000</v>
      </c>
    </row>
    <row r="27" spans="1:28" s="7" customFormat="1" x14ac:dyDescent="0.25">
      <c r="A27" s="31">
        <v>15</v>
      </c>
      <c r="B27" s="143" t="s">
        <v>156</v>
      </c>
      <c r="C27" s="4" t="s">
        <v>168</v>
      </c>
      <c r="D27" s="1">
        <v>1000</v>
      </c>
      <c r="E27" s="32"/>
      <c r="F27" s="32"/>
      <c r="G27" s="32"/>
      <c r="H27" s="32"/>
      <c r="I27" s="32"/>
      <c r="J27" s="1">
        <f t="shared" si="1"/>
        <v>1000</v>
      </c>
      <c r="K27" s="32"/>
      <c r="L27" s="32"/>
      <c r="M27" s="32"/>
      <c r="N27" s="5">
        <f t="shared" si="2"/>
        <v>1000</v>
      </c>
      <c r="O27" s="32"/>
      <c r="P27" s="32"/>
      <c r="Q27" s="32"/>
      <c r="R27" s="5">
        <v>0</v>
      </c>
      <c r="S27" s="32">
        <v>0</v>
      </c>
      <c r="T27" s="5">
        <f t="shared" si="3"/>
        <v>0</v>
      </c>
      <c r="U27" s="115"/>
      <c r="V27" s="115">
        <v>61033.97</v>
      </c>
      <c r="W27" s="115"/>
      <c r="X27" s="5">
        <f t="shared" si="4"/>
        <v>61033.97</v>
      </c>
      <c r="Y27" s="115"/>
      <c r="Z27" s="115"/>
      <c r="AA27" s="115"/>
      <c r="AB27" s="5">
        <f t="shared" si="5"/>
        <v>61033.97</v>
      </c>
    </row>
    <row r="28" spans="1:28" s="2" customFormat="1" x14ac:dyDescent="0.25">
      <c r="A28" s="3">
        <v>15</v>
      </c>
      <c r="B28" s="6" t="s">
        <v>18</v>
      </c>
      <c r="C28" s="4" t="s">
        <v>160</v>
      </c>
      <c r="D28" s="1">
        <v>800</v>
      </c>
      <c r="E28" s="5"/>
      <c r="F28" s="5"/>
      <c r="G28" s="5"/>
      <c r="H28" s="5"/>
      <c r="I28" s="5"/>
      <c r="J28" s="1">
        <f t="shared" si="1"/>
        <v>800</v>
      </c>
      <c r="K28" s="5"/>
      <c r="L28" s="5"/>
      <c r="M28" s="5"/>
      <c r="N28" s="5">
        <f t="shared" si="2"/>
        <v>800</v>
      </c>
      <c r="O28" s="5"/>
      <c r="P28" s="5"/>
      <c r="Q28" s="5"/>
      <c r="R28" s="5">
        <f t="shared" si="6"/>
        <v>800</v>
      </c>
      <c r="S28" s="5">
        <v>0</v>
      </c>
      <c r="T28" s="5">
        <f t="shared" si="3"/>
        <v>800</v>
      </c>
      <c r="U28" s="111"/>
      <c r="V28" s="111"/>
      <c r="W28" s="111"/>
      <c r="X28" s="5">
        <f t="shared" si="4"/>
        <v>800</v>
      </c>
      <c r="Y28" s="111"/>
      <c r="Z28" s="111"/>
      <c r="AA28" s="111"/>
      <c r="AB28" s="5">
        <f t="shared" si="5"/>
        <v>800</v>
      </c>
    </row>
    <row r="29" spans="1:28" s="2" customFormat="1" ht="24" x14ac:dyDescent="0.25">
      <c r="A29" s="3">
        <v>15</v>
      </c>
      <c r="B29" s="27" t="s">
        <v>179</v>
      </c>
      <c r="C29" s="4" t="s">
        <v>178</v>
      </c>
      <c r="D29" s="1"/>
      <c r="E29" s="5"/>
      <c r="F29" s="5"/>
      <c r="G29" s="5"/>
      <c r="H29" s="5"/>
      <c r="I29" s="5"/>
      <c r="J29" s="1"/>
      <c r="K29" s="5"/>
      <c r="L29" s="5"/>
      <c r="M29" s="5"/>
      <c r="N29" s="5"/>
      <c r="O29" s="5"/>
      <c r="P29" s="5"/>
      <c r="Q29" s="5"/>
      <c r="R29" s="5"/>
      <c r="S29" s="5"/>
      <c r="T29" s="5"/>
      <c r="U29" s="111"/>
      <c r="V29" s="111"/>
      <c r="W29" s="111"/>
      <c r="X29" s="5"/>
      <c r="Y29" s="111"/>
      <c r="Z29" s="111"/>
      <c r="AA29" s="111">
        <v>74400</v>
      </c>
      <c r="AB29" s="5">
        <f t="shared" si="5"/>
        <v>74400</v>
      </c>
    </row>
    <row r="30" spans="1:28" s="2" customFormat="1" x14ac:dyDescent="0.25">
      <c r="A30" s="3">
        <v>15</v>
      </c>
      <c r="B30" s="6" t="s">
        <v>102</v>
      </c>
      <c r="C30" s="4" t="s">
        <v>103</v>
      </c>
      <c r="D30" s="1"/>
      <c r="E30" s="5"/>
      <c r="F30" s="5"/>
      <c r="G30" s="5"/>
      <c r="H30" s="5"/>
      <c r="I30" s="5"/>
      <c r="J30" s="1">
        <v>0</v>
      </c>
      <c r="K30" s="5"/>
      <c r="L30" s="5">
        <v>10000</v>
      </c>
      <c r="M30" s="5">
        <v>10000</v>
      </c>
      <c r="N30" s="5">
        <f t="shared" si="2"/>
        <v>10000</v>
      </c>
      <c r="O30" s="5"/>
      <c r="P30" s="5"/>
      <c r="Q30" s="5">
        <v>10000</v>
      </c>
      <c r="R30" s="5">
        <f t="shared" si="6"/>
        <v>10000</v>
      </c>
      <c r="S30" s="5">
        <v>0</v>
      </c>
      <c r="T30" s="5">
        <f t="shared" si="3"/>
        <v>10000</v>
      </c>
      <c r="U30" s="111"/>
      <c r="V30" s="111"/>
      <c r="W30" s="111"/>
      <c r="X30" s="5">
        <f t="shared" si="4"/>
        <v>10000</v>
      </c>
      <c r="Y30" s="111"/>
      <c r="Z30" s="111"/>
      <c r="AA30" s="111"/>
      <c r="AB30" s="5">
        <f t="shared" si="5"/>
        <v>10000</v>
      </c>
    </row>
    <row r="31" spans="1:28" s="23" customFormat="1" ht="19.5" x14ac:dyDescent="0.3">
      <c r="A31" s="24">
        <v>30</v>
      </c>
      <c r="B31" s="18"/>
      <c r="C31" s="19" t="s">
        <v>19</v>
      </c>
      <c r="D31" s="20"/>
      <c r="E31" s="21"/>
      <c r="F31" s="21"/>
      <c r="G31" s="21"/>
      <c r="H31" s="21"/>
      <c r="I31" s="21"/>
      <c r="J31" s="1"/>
      <c r="K31" s="21"/>
      <c r="L31" s="21"/>
      <c r="M31" s="21"/>
      <c r="N31" s="5"/>
      <c r="O31" s="21"/>
      <c r="P31" s="21"/>
      <c r="Q31" s="21"/>
      <c r="R31" s="5"/>
      <c r="S31" s="21"/>
      <c r="T31" s="5">
        <f t="shared" si="3"/>
        <v>0</v>
      </c>
      <c r="U31" s="113"/>
      <c r="V31" s="113"/>
      <c r="W31" s="113"/>
      <c r="X31" s="5">
        <f t="shared" si="4"/>
        <v>0</v>
      </c>
      <c r="Y31" s="113"/>
      <c r="Z31" s="113"/>
      <c r="AA31" s="113"/>
      <c r="AB31" s="5"/>
    </row>
    <row r="32" spans="1:28" s="23" customFormat="1" ht="24" x14ac:dyDescent="0.3">
      <c r="A32" s="3">
        <v>30</v>
      </c>
      <c r="B32" s="27" t="s">
        <v>124</v>
      </c>
      <c r="C32" s="4" t="s">
        <v>170</v>
      </c>
      <c r="D32" s="20"/>
      <c r="E32" s="21"/>
      <c r="F32" s="21"/>
      <c r="G32" s="21"/>
      <c r="H32" s="21"/>
      <c r="I32" s="21"/>
      <c r="J32" s="1"/>
      <c r="K32" s="21"/>
      <c r="L32" s="21"/>
      <c r="M32" s="21"/>
      <c r="N32" s="5"/>
      <c r="O32" s="21"/>
      <c r="P32" s="5">
        <v>31000</v>
      </c>
      <c r="Q32" s="5">
        <f>P32</f>
        <v>31000</v>
      </c>
      <c r="R32" s="5">
        <f t="shared" ref="R32:R60" si="8">N32-O32+P32</f>
        <v>31000</v>
      </c>
      <c r="S32" s="5">
        <v>0</v>
      </c>
      <c r="T32" s="5">
        <f t="shared" si="3"/>
        <v>31000</v>
      </c>
      <c r="U32" s="111"/>
      <c r="V32" s="111"/>
      <c r="W32" s="111"/>
      <c r="X32" s="5">
        <f t="shared" si="4"/>
        <v>31000</v>
      </c>
      <c r="Y32" s="111">
        <v>31000</v>
      </c>
      <c r="Z32" s="111"/>
      <c r="AA32" s="111"/>
      <c r="AB32" s="5">
        <f t="shared" si="5"/>
        <v>0</v>
      </c>
    </row>
    <row r="33" spans="1:30" s="23" customFormat="1" ht="41.25" customHeight="1" x14ac:dyDescent="0.3">
      <c r="A33" s="3">
        <v>30</v>
      </c>
      <c r="B33" s="27" t="s">
        <v>130</v>
      </c>
      <c r="C33" s="4" t="s">
        <v>181</v>
      </c>
      <c r="D33" s="20"/>
      <c r="E33" s="21"/>
      <c r="F33" s="21"/>
      <c r="G33" s="21"/>
      <c r="H33" s="21"/>
      <c r="I33" s="21"/>
      <c r="J33" s="1"/>
      <c r="K33" s="21"/>
      <c r="L33" s="21"/>
      <c r="M33" s="21"/>
      <c r="N33" s="5"/>
      <c r="O33" s="21"/>
      <c r="P33" s="5">
        <v>24700</v>
      </c>
      <c r="Q33" s="5">
        <f>P33</f>
        <v>24700</v>
      </c>
      <c r="R33" s="5">
        <f t="shared" si="8"/>
        <v>24700</v>
      </c>
      <c r="S33" s="5">
        <v>0</v>
      </c>
      <c r="T33" s="5">
        <f t="shared" si="3"/>
        <v>24700</v>
      </c>
      <c r="U33" s="111"/>
      <c r="V33" s="111"/>
      <c r="W33" s="111"/>
      <c r="X33" s="5">
        <f t="shared" si="4"/>
        <v>24700</v>
      </c>
      <c r="Y33" s="111"/>
      <c r="Z33" s="111">
        <v>24700</v>
      </c>
      <c r="AA33" s="111"/>
      <c r="AB33" s="5">
        <f t="shared" si="5"/>
        <v>0</v>
      </c>
    </row>
    <row r="34" spans="1:30" s="23" customFormat="1" ht="24" x14ac:dyDescent="0.3">
      <c r="A34" s="3">
        <v>30</v>
      </c>
      <c r="B34" s="27" t="s">
        <v>53</v>
      </c>
      <c r="C34" s="4" t="s">
        <v>185</v>
      </c>
      <c r="D34" s="1">
        <v>30000</v>
      </c>
      <c r="E34" s="5">
        <v>1078.8</v>
      </c>
      <c r="F34" s="1"/>
      <c r="G34" s="30"/>
      <c r="H34" s="30"/>
      <c r="I34" s="30"/>
      <c r="J34" s="1">
        <f t="shared" si="1"/>
        <v>28921.200000000001</v>
      </c>
      <c r="K34" s="21"/>
      <c r="L34" s="21"/>
      <c r="M34" s="21"/>
      <c r="N34" s="5">
        <f t="shared" si="2"/>
        <v>28921.200000000001</v>
      </c>
      <c r="O34" s="21"/>
      <c r="P34" s="21"/>
      <c r="Q34" s="21"/>
      <c r="R34" s="5">
        <f t="shared" si="8"/>
        <v>28921.200000000001</v>
      </c>
      <c r="S34" s="5">
        <f>1315+74.4+2545</f>
        <v>3934.4</v>
      </c>
      <c r="T34" s="5">
        <f t="shared" si="3"/>
        <v>24986.799999999999</v>
      </c>
      <c r="U34" s="111"/>
      <c r="V34" s="111"/>
      <c r="W34" s="111"/>
      <c r="X34" s="5">
        <f t="shared" si="4"/>
        <v>24986.799999999999</v>
      </c>
      <c r="Y34" s="111"/>
      <c r="Z34" s="111"/>
      <c r="AA34" s="111"/>
      <c r="AB34" s="5">
        <f t="shared" si="5"/>
        <v>24986.799999999999</v>
      </c>
    </row>
    <row r="35" spans="1:30" s="2" customFormat="1" ht="25.5" customHeight="1" x14ac:dyDescent="0.25">
      <c r="A35" s="3">
        <v>30</v>
      </c>
      <c r="B35" s="27" t="s">
        <v>57</v>
      </c>
      <c r="C35" s="4" t="s">
        <v>134</v>
      </c>
      <c r="D35" s="1">
        <v>37200</v>
      </c>
      <c r="E35" s="5"/>
      <c r="F35" s="5"/>
      <c r="G35" s="5"/>
      <c r="H35" s="5"/>
      <c r="I35" s="5"/>
      <c r="J35" s="1">
        <f t="shared" si="1"/>
        <v>37200</v>
      </c>
      <c r="K35" s="5"/>
      <c r="L35" s="5"/>
      <c r="M35" s="5"/>
      <c r="N35" s="5">
        <f t="shared" si="2"/>
        <v>37200</v>
      </c>
      <c r="O35" s="5"/>
      <c r="P35" s="5"/>
      <c r="Q35" s="5"/>
      <c r="R35" s="5">
        <f t="shared" si="8"/>
        <v>37200</v>
      </c>
      <c r="S35" s="5">
        <v>0</v>
      </c>
      <c r="T35" s="5">
        <f t="shared" si="3"/>
        <v>37200</v>
      </c>
      <c r="U35" s="111"/>
      <c r="V35" s="111"/>
      <c r="W35" s="111"/>
      <c r="X35" s="5">
        <f t="shared" si="4"/>
        <v>37200</v>
      </c>
      <c r="Y35" s="111"/>
      <c r="Z35" s="111"/>
      <c r="AA35" s="111"/>
      <c r="AB35" s="5">
        <f t="shared" si="5"/>
        <v>37200</v>
      </c>
    </row>
    <row r="36" spans="1:30" s="2" customFormat="1" ht="36" hidden="1" x14ac:dyDescent="0.25">
      <c r="A36" s="3">
        <v>30</v>
      </c>
      <c r="B36" s="25">
        <v>67370001</v>
      </c>
      <c r="C36" s="4" t="s">
        <v>77</v>
      </c>
      <c r="D36" s="35">
        <v>57413</v>
      </c>
      <c r="E36" s="5">
        <f>D36</f>
        <v>57413</v>
      </c>
      <c r="F36" s="5"/>
      <c r="G36" s="29"/>
      <c r="H36" s="29"/>
      <c r="I36" s="29"/>
      <c r="J36" s="1">
        <f t="shared" si="1"/>
        <v>0</v>
      </c>
      <c r="K36" s="5"/>
      <c r="L36" s="5"/>
      <c r="M36" s="5"/>
      <c r="N36" s="5">
        <f t="shared" si="2"/>
        <v>0</v>
      </c>
      <c r="O36" s="5"/>
      <c r="P36" s="5"/>
      <c r="Q36" s="5"/>
      <c r="R36" s="5">
        <f t="shared" si="8"/>
        <v>0</v>
      </c>
      <c r="S36" s="5">
        <v>0</v>
      </c>
      <c r="T36" s="5">
        <f t="shared" si="3"/>
        <v>0</v>
      </c>
      <c r="U36" s="111"/>
      <c r="V36" s="111"/>
      <c r="W36" s="111"/>
      <c r="X36" s="5">
        <f t="shared" si="4"/>
        <v>0</v>
      </c>
      <c r="Y36" s="111"/>
      <c r="Z36" s="111"/>
      <c r="AA36" s="111"/>
      <c r="AB36" s="5">
        <f t="shared" si="5"/>
        <v>0</v>
      </c>
    </row>
    <row r="37" spans="1:30" s="23" customFormat="1" ht="24" x14ac:dyDescent="0.3">
      <c r="A37" s="3">
        <v>30</v>
      </c>
      <c r="B37" s="27" t="s">
        <v>125</v>
      </c>
      <c r="C37" s="4" t="s">
        <v>186</v>
      </c>
      <c r="D37" s="1"/>
      <c r="E37" s="5"/>
      <c r="F37" s="1"/>
      <c r="G37" s="30"/>
      <c r="H37" s="30"/>
      <c r="I37" s="30"/>
      <c r="J37" s="1"/>
      <c r="K37" s="21"/>
      <c r="L37" s="21"/>
      <c r="M37" s="21"/>
      <c r="N37" s="5"/>
      <c r="O37" s="21"/>
      <c r="P37" s="5">
        <v>17000</v>
      </c>
      <c r="Q37" s="5">
        <f>P37</f>
        <v>17000</v>
      </c>
      <c r="R37" s="5">
        <f t="shared" si="8"/>
        <v>17000</v>
      </c>
      <c r="S37" s="5">
        <v>839.48</v>
      </c>
      <c r="T37" s="5">
        <f t="shared" si="3"/>
        <v>16160.52</v>
      </c>
      <c r="U37" s="111"/>
      <c r="V37" s="111"/>
      <c r="W37" s="111"/>
      <c r="X37" s="5">
        <f t="shared" si="4"/>
        <v>16160.52</v>
      </c>
      <c r="Y37" s="111"/>
      <c r="Z37" s="111"/>
      <c r="AA37" s="111"/>
      <c r="AB37" s="5">
        <f t="shared" si="5"/>
        <v>16160.52</v>
      </c>
    </row>
    <row r="38" spans="1:30" s="2" customFormat="1" ht="41.25" customHeight="1" x14ac:dyDescent="0.25">
      <c r="A38" s="3">
        <v>30</v>
      </c>
      <c r="B38" s="27" t="s">
        <v>126</v>
      </c>
      <c r="C38" s="4" t="s">
        <v>128</v>
      </c>
      <c r="D38" s="1">
        <v>32000</v>
      </c>
      <c r="E38" s="5">
        <v>31997.53</v>
      </c>
      <c r="F38" s="5">
        <f>D38-E38</f>
        <v>2.4700000000011642</v>
      </c>
      <c r="G38" s="5"/>
      <c r="H38" s="5"/>
      <c r="I38" s="5"/>
      <c r="J38" s="1">
        <f t="shared" si="1"/>
        <v>0</v>
      </c>
      <c r="K38" s="5"/>
      <c r="L38" s="5"/>
      <c r="M38" s="5"/>
      <c r="N38" s="5">
        <f t="shared" si="2"/>
        <v>0</v>
      </c>
      <c r="O38" s="5"/>
      <c r="P38" s="5">
        <v>10000</v>
      </c>
      <c r="Q38" s="5">
        <f>P38</f>
        <v>10000</v>
      </c>
      <c r="R38" s="5">
        <f t="shared" si="8"/>
        <v>10000</v>
      </c>
      <c r="S38" s="5">
        <v>0</v>
      </c>
      <c r="T38" s="5">
        <f t="shared" si="3"/>
        <v>10000</v>
      </c>
      <c r="U38" s="111"/>
      <c r="V38" s="111"/>
      <c r="W38" s="111"/>
      <c r="X38" s="5">
        <f t="shared" si="4"/>
        <v>10000</v>
      </c>
      <c r="Y38" s="111"/>
      <c r="Z38" s="111"/>
      <c r="AA38" s="111"/>
      <c r="AB38" s="5">
        <f t="shared" si="5"/>
        <v>10000</v>
      </c>
    </row>
    <row r="39" spans="1:30" s="2" customFormat="1" ht="37.5" customHeight="1" x14ac:dyDescent="0.25">
      <c r="A39" s="3">
        <v>30</v>
      </c>
      <c r="B39" s="6" t="s">
        <v>5</v>
      </c>
      <c r="C39" s="4" t="s">
        <v>187</v>
      </c>
      <c r="D39" s="1">
        <v>24800.11</v>
      </c>
      <c r="E39" s="5">
        <f>5716.4+3633.2</f>
        <v>9349.5999999999985</v>
      </c>
      <c r="F39" s="5"/>
      <c r="G39" s="86">
        <f>38400+3003.56+6+10000</f>
        <v>51409.56</v>
      </c>
      <c r="H39" s="86"/>
      <c r="I39" s="5"/>
      <c r="J39" s="1">
        <f t="shared" si="1"/>
        <v>66860.070000000007</v>
      </c>
      <c r="K39" s="5"/>
      <c r="L39" s="5"/>
      <c r="M39" s="5"/>
      <c r="N39" s="5">
        <f t="shared" si="2"/>
        <v>66860.070000000007</v>
      </c>
      <c r="O39" s="5"/>
      <c r="P39" s="5"/>
      <c r="Q39" s="5"/>
      <c r="R39" s="5">
        <f t="shared" si="8"/>
        <v>66860.070000000007</v>
      </c>
      <c r="S39" s="5">
        <f>731.6+21886+4278</f>
        <v>26895.599999999999</v>
      </c>
      <c r="T39" s="5">
        <f t="shared" si="3"/>
        <v>39964.470000000008</v>
      </c>
      <c r="U39" s="111"/>
      <c r="V39" s="111"/>
      <c r="W39" s="111"/>
      <c r="X39" s="5">
        <f t="shared" si="4"/>
        <v>39964.470000000008</v>
      </c>
      <c r="Y39" s="111"/>
      <c r="Z39" s="111"/>
      <c r="AA39" s="111"/>
      <c r="AB39" s="5">
        <f t="shared" si="5"/>
        <v>39964.470000000008</v>
      </c>
      <c r="AD39" s="15"/>
    </row>
    <row r="40" spans="1:30" s="2" customFormat="1" ht="24" hidden="1" x14ac:dyDescent="0.25">
      <c r="A40" s="3">
        <v>30</v>
      </c>
      <c r="B40" s="6" t="s">
        <v>6</v>
      </c>
      <c r="C40" s="4" t="s">
        <v>78</v>
      </c>
      <c r="D40" s="1">
        <v>2000</v>
      </c>
      <c r="E40" s="5"/>
      <c r="F40" s="5">
        <v>2000</v>
      </c>
      <c r="G40" s="5"/>
      <c r="H40" s="5"/>
      <c r="I40" s="5"/>
      <c r="J40" s="1">
        <f t="shared" si="1"/>
        <v>0</v>
      </c>
      <c r="K40" s="5"/>
      <c r="L40" s="5"/>
      <c r="M40" s="5"/>
      <c r="N40" s="5">
        <f t="shared" si="2"/>
        <v>0</v>
      </c>
      <c r="O40" s="5"/>
      <c r="P40" s="5"/>
      <c r="Q40" s="5"/>
      <c r="R40" s="5">
        <f t="shared" si="8"/>
        <v>0</v>
      </c>
      <c r="S40" s="5"/>
      <c r="T40" s="5">
        <f t="shared" si="3"/>
        <v>0</v>
      </c>
      <c r="U40" s="111"/>
      <c r="V40" s="111"/>
      <c r="W40" s="111"/>
      <c r="X40" s="5">
        <f t="shared" si="4"/>
        <v>0</v>
      </c>
      <c r="Y40" s="111"/>
      <c r="Z40" s="111"/>
      <c r="AA40" s="111"/>
      <c r="AB40" s="5">
        <f t="shared" si="5"/>
        <v>0</v>
      </c>
    </row>
    <row r="41" spans="1:30" s="2" customFormat="1" ht="24" x14ac:dyDescent="0.25">
      <c r="A41" s="3">
        <v>30</v>
      </c>
      <c r="B41" s="6" t="s">
        <v>105</v>
      </c>
      <c r="C41" s="4" t="s">
        <v>118</v>
      </c>
      <c r="D41" s="1"/>
      <c r="E41" s="5"/>
      <c r="F41" s="5"/>
      <c r="G41" s="5"/>
      <c r="H41" s="5"/>
      <c r="I41" s="5"/>
      <c r="J41" s="1">
        <v>0</v>
      </c>
      <c r="K41" s="5"/>
      <c r="L41" s="5">
        <v>10000</v>
      </c>
      <c r="M41" s="5">
        <v>10000</v>
      </c>
      <c r="N41" s="5">
        <f t="shared" si="2"/>
        <v>10000</v>
      </c>
      <c r="O41" s="5"/>
      <c r="P41" s="5"/>
      <c r="Q41" s="5">
        <v>10000</v>
      </c>
      <c r="R41" s="5">
        <f t="shared" si="8"/>
        <v>10000</v>
      </c>
      <c r="S41" s="5">
        <v>0</v>
      </c>
      <c r="T41" s="5">
        <f t="shared" si="3"/>
        <v>10000</v>
      </c>
      <c r="U41" s="111"/>
      <c r="V41" s="111"/>
      <c r="W41" s="111"/>
      <c r="X41" s="5">
        <f t="shared" si="4"/>
        <v>10000</v>
      </c>
      <c r="Y41" s="111"/>
      <c r="Z41" s="111"/>
      <c r="AA41" s="111"/>
      <c r="AB41" s="5">
        <f t="shared" si="5"/>
        <v>10000</v>
      </c>
    </row>
    <row r="42" spans="1:30" s="8" customFormat="1" ht="29.25" hidden="1" customHeight="1" x14ac:dyDescent="0.25">
      <c r="A42" s="94" t="s">
        <v>20</v>
      </c>
      <c r="B42" s="95" t="s">
        <v>21</v>
      </c>
      <c r="C42" s="96" t="s">
        <v>79</v>
      </c>
      <c r="D42" s="33">
        <v>216</v>
      </c>
      <c r="E42" s="34"/>
      <c r="F42" s="34">
        <v>216</v>
      </c>
      <c r="G42" s="34"/>
      <c r="H42" s="34"/>
      <c r="I42" s="34"/>
      <c r="J42" s="1">
        <f t="shared" si="1"/>
        <v>0</v>
      </c>
      <c r="K42" s="34"/>
      <c r="L42" s="34"/>
      <c r="M42" s="34"/>
      <c r="N42" s="5">
        <f t="shared" si="2"/>
        <v>0</v>
      </c>
      <c r="O42" s="34"/>
      <c r="P42" s="34"/>
      <c r="Q42" s="34"/>
      <c r="R42" s="5">
        <f t="shared" si="8"/>
        <v>0</v>
      </c>
      <c r="S42" s="34"/>
      <c r="T42" s="5">
        <f t="shared" si="3"/>
        <v>0</v>
      </c>
      <c r="U42" s="116"/>
      <c r="V42" s="116"/>
      <c r="W42" s="116"/>
      <c r="X42" s="5">
        <f t="shared" si="4"/>
        <v>0</v>
      </c>
      <c r="Y42" s="116"/>
      <c r="Z42" s="116"/>
      <c r="AA42" s="116"/>
      <c r="AB42" s="5">
        <f t="shared" si="5"/>
        <v>0</v>
      </c>
    </row>
    <row r="43" spans="1:30" s="2" customFormat="1" hidden="1" x14ac:dyDescent="0.25">
      <c r="A43" s="3">
        <v>30</v>
      </c>
      <c r="B43" s="6" t="s">
        <v>22</v>
      </c>
      <c r="C43" s="4" t="s">
        <v>80</v>
      </c>
      <c r="D43" s="1">
        <v>47.15</v>
      </c>
      <c r="E43" s="1"/>
      <c r="F43" s="5">
        <v>47.15</v>
      </c>
      <c r="G43" s="5"/>
      <c r="H43" s="5"/>
      <c r="I43" s="5"/>
      <c r="J43" s="1">
        <f t="shared" si="1"/>
        <v>0</v>
      </c>
      <c r="K43" s="5"/>
      <c r="L43" s="5"/>
      <c r="M43" s="5"/>
      <c r="N43" s="5">
        <f t="shared" si="2"/>
        <v>0</v>
      </c>
      <c r="O43" s="5"/>
      <c r="P43" s="5"/>
      <c r="Q43" s="5"/>
      <c r="R43" s="5">
        <f t="shared" si="8"/>
        <v>0</v>
      </c>
      <c r="S43" s="5"/>
      <c r="T43" s="5">
        <f t="shared" si="3"/>
        <v>0</v>
      </c>
      <c r="U43" s="111"/>
      <c r="V43" s="111"/>
      <c r="W43" s="111"/>
      <c r="X43" s="5">
        <f t="shared" si="4"/>
        <v>0</v>
      </c>
      <c r="Y43" s="111"/>
      <c r="Z43" s="111"/>
      <c r="AA43" s="111"/>
      <c r="AB43" s="5">
        <f t="shared" si="5"/>
        <v>0</v>
      </c>
    </row>
    <row r="44" spans="1:30" s="2" customFormat="1" ht="24" x14ac:dyDescent="0.25">
      <c r="A44" s="3">
        <v>30</v>
      </c>
      <c r="B44" s="27" t="s">
        <v>175</v>
      </c>
      <c r="C44" s="4" t="s">
        <v>182</v>
      </c>
      <c r="D44" s="1"/>
      <c r="E44" s="1"/>
      <c r="F44" s="5"/>
      <c r="G44" s="5"/>
      <c r="H44" s="5"/>
      <c r="I44" s="5"/>
      <c r="J44" s="1"/>
      <c r="K44" s="5"/>
      <c r="L44" s="5"/>
      <c r="M44" s="5"/>
      <c r="N44" s="5"/>
      <c r="O44" s="5"/>
      <c r="P44" s="5"/>
      <c r="Q44" s="5"/>
      <c r="R44" s="5"/>
      <c r="S44" s="5"/>
      <c r="T44" s="5"/>
      <c r="U44" s="111"/>
      <c r="V44" s="111"/>
      <c r="W44" s="111"/>
      <c r="X44" s="5"/>
      <c r="Y44" s="111"/>
      <c r="Z44" s="111"/>
      <c r="AA44" s="111">
        <v>27170</v>
      </c>
      <c r="AB44" s="5">
        <f t="shared" si="5"/>
        <v>27170</v>
      </c>
    </row>
    <row r="45" spans="1:30" s="2" customFormat="1" ht="26.25" customHeight="1" x14ac:dyDescent="0.25">
      <c r="A45" s="3">
        <v>30</v>
      </c>
      <c r="B45" s="6" t="s">
        <v>23</v>
      </c>
      <c r="C45" s="4" t="s">
        <v>169</v>
      </c>
      <c r="D45" s="1">
        <v>170384</v>
      </c>
      <c r="E45" s="5"/>
      <c r="F45" s="5"/>
      <c r="G45" s="5"/>
      <c r="H45" s="5"/>
      <c r="I45" s="5"/>
      <c r="J45" s="1">
        <f t="shared" si="1"/>
        <v>170384</v>
      </c>
      <c r="K45" s="5"/>
      <c r="L45" s="5"/>
      <c r="M45" s="5"/>
      <c r="N45" s="5">
        <f t="shared" si="2"/>
        <v>170384</v>
      </c>
      <c r="O45" s="5"/>
      <c r="P45" s="5"/>
      <c r="Q45" s="5"/>
      <c r="R45" s="5">
        <f t="shared" si="8"/>
        <v>170384</v>
      </c>
      <c r="S45" s="5">
        <v>0</v>
      </c>
      <c r="T45" s="5">
        <f t="shared" si="3"/>
        <v>170384</v>
      </c>
      <c r="U45" s="111">
        <f>R45-65000</f>
        <v>105384</v>
      </c>
      <c r="V45" s="111"/>
      <c r="W45" s="111"/>
      <c r="X45" s="5">
        <f t="shared" si="4"/>
        <v>65000</v>
      </c>
      <c r="Y45" s="111"/>
      <c r="Z45" s="111"/>
      <c r="AA45" s="111"/>
      <c r="AB45" s="5">
        <f t="shared" si="5"/>
        <v>65000</v>
      </c>
    </row>
    <row r="46" spans="1:30" s="2" customFormat="1" ht="27" customHeight="1" x14ac:dyDescent="0.25">
      <c r="A46" s="3">
        <v>30</v>
      </c>
      <c r="B46" s="6" t="s">
        <v>24</v>
      </c>
      <c r="C46" s="4" t="s">
        <v>177</v>
      </c>
      <c r="D46" s="1">
        <v>631136</v>
      </c>
      <c r="E46" s="5">
        <v>151139.26999999999</v>
      </c>
      <c r="F46" s="5"/>
      <c r="G46" s="5"/>
      <c r="H46" s="5"/>
      <c r="I46" s="5"/>
      <c r="J46" s="1">
        <f t="shared" si="1"/>
        <v>479996.73</v>
      </c>
      <c r="K46" s="5"/>
      <c r="L46" s="5"/>
      <c r="M46" s="5"/>
      <c r="N46" s="5">
        <f t="shared" si="2"/>
        <v>479996.73</v>
      </c>
      <c r="O46" s="5"/>
      <c r="P46" s="5"/>
      <c r="Q46" s="5"/>
      <c r="R46" s="5">
        <f t="shared" si="8"/>
        <v>479996.73</v>
      </c>
      <c r="S46" s="5">
        <v>367489.2</v>
      </c>
      <c r="T46" s="5">
        <f t="shared" si="3"/>
        <v>112507.52999999997</v>
      </c>
      <c r="U46" s="111"/>
      <c r="V46" s="111"/>
      <c r="W46" s="111"/>
      <c r="X46" s="5">
        <f t="shared" si="4"/>
        <v>112507.52999999997</v>
      </c>
      <c r="Y46" s="111">
        <v>80069.5</v>
      </c>
      <c r="Z46" s="111">
        <f>112507.53-80069.5</f>
        <v>32438.03</v>
      </c>
      <c r="AA46" s="111"/>
      <c r="AB46" s="5">
        <f t="shared" si="5"/>
        <v>-2.9103830456733704E-11</v>
      </c>
    </row>
    <row r="47" spans="1:30" s="2" customFormat="1" ht="27" customHeight="1" x14ac:dyDescent="0.25">
      <c r="A47" s="3">
        <v>30</v>
      </c>
      <c r="B47" s="27" t="s">
        <v>56</v>
      </c>
      <c r="C47" s="4" t="s">
        <v>93</v>
      </c>
      <c r="D47" s="1">
        <v>10005</v>
      </c>
      <c r="E47" s="5"/>
      <c r="F47" s="5"/>
      <c r="G47" s="5"/>
      <c r="H47" s="5"/>
      <c r="I47" s="5"/>
      <c r="J47" s="1">
        <f t="shared" si="1"/>
        <v>10005</v>
      </c>
      <c r="K47" s="5"/>
      <c r="L47" s="5"/>
      <c r="M47" s="5"/>
      <c r="N47" s="5">
        <f t="shared" si="2"/>
        <v>10005</v>
      </c>
      <c r="O47" s="5"/>
      <c r="P47" s="5"/>
      <c r="Q47" s="5"/>
      <c r="R47" s="5">
        <f t="shared" si="8"/>
        <v>10005</v>
      </c>
      <c r="S47" s="5">
        <v>0</v>
      </c>
      <c r="T47" s="5">
        <f t="shared" si="3"/>
        <v>10005</v>
      </c>
      <c r="U47" s="111"/>
      <c r="V47" s="111"/>
      <c r="W47" s="111"/>
      <c r="X47" s="5">
        <f t="shared" si="4"/>
        <v>10005</v>
      </c>
      <c r="Y47" s="111"/>
      <c r="Z47" s="111"/>
      <c r="AA47" s="111"/>
      <c r="AB47" s="5">
        <f t="shared" si="5"/>
        <v>10005</v>
      </c>
    </row>
    <row r="48" spans="1:30" s="2" customFormat="1" ht="39" customHeight="1" x14ac:dyDescent="0.25">
      <c r="A48" s="3">
        <v>30</v>
      </c>
      <c r="B48" s="27" t="s">
        <v>90</v>
      </c>
      <c r="C48" s="4" t="s">
        <v>162</v>
      </c>
      <c r="D48" s="1">
        <v>0</v>
      </c>
      <c r="E48" s="5"/>
      <c r="F48" s="5"/>
      <c r="G48" s="5"/>
      <c r="H48" s="5"/>
      <c r="I48" s="5">
        <v>479197</v>
      </c>
      <c r="J48" s="1">
        <f>D48-E48-F48+G48+I48</f>
        <v>479197</v>
      </c>
      <c r="K48" s="5">
        <v>6937</v>
      </c>
      <c r="L48" s="5"/>
      <c r="M48" s="5">
        <f>J48-K48</f>
        <v>472260</v>
      </c>
      <c r="N48" s="5">
        <f t="shared" si="2"/>
        <v>472260</v>
      </c>
      <c r="O48" s="5">
        <f>P73+P38+P37+P32</f>
        <v>139500</v>
      </c>
      <c r="P48" s="5"/>
      <c r="Q48" s="5">
        <f>M48-O48</f>
        <v>332760</v>
      </c>
      <c r="R48" s="5">
        <f t="shared" si="8"/>
        <v>332760</v>
      </c>
      <c r="S48" s="5">
        <v>0</v>
      </c>
      <c r="T48" s="5">
        <f t="shared" si="3"/>
        <v>332760</v>
      </c>
      <c r="U48" s="111"/>
      <c r="V48" s="111"/>
      <c r="W48" s="111"/>
      <c r="X48" s="5">
        <f t="shared" si="4"/>
        <v>332760</v>
      </c>
      <c r="Y48" s="111"/>
      <c r="Z48" s="111"/>
      <c r="AA48" s="111"/>
      <c r="AB48" s="5">
        <f t="shared" si="5"/>
        <v>332760</v>
      </c>
      <c r="AC48" s="15"/>
    </row>
    <row r="49" spans="1:30" s="2" customFormat="1" x14ac:dyDescent="0.25">
      <c r="A49" s="3">
        <v>30</v>
      </c>
      <c r="B49" s="27" t="s">
        <v>65</v>
      </c>
      <c r="C49" s="4" t="s">
        <v>148</v>
      </c>
      <c r="D49" s="1">
        <v>74400</v>
      </c>
      <c r="E49" s="5"/>
      <c r="F49" s="5"/>
      <c r="G49" s="5"/>
      <c r="H49" s="5"/>
      <c r="I49" s="5"/>
      <c r="J49" s="1">
        <f t="shared" si="1"/>
        <v>74400</v>
      </c>
      <c r="K49" s="5"/>
      <c r="L49" s="5"/>
      <c r="M49" s="5"/>
      <c r="N49" s="5">
        <f t="shared" si="2"/>
        <v>74400</v>
      </c>
      <c r="O49" s="5"/>
      <c r="P49" s="5"/>
      <c r="Q49" s="5"/>
      <c r="R49" s="5">
        <f t="shared" si="8"/>
        <v>74400</v>
      </c>
      <c r="S49" s="5">
        <v>0</v>
      </c>
      <c r="T49" s="5">
        <f t="shared" si="3"/>
        <v>74400</v>
      </c>
      <c r="U49" s="111">
        <v>74400</v>
      </c>
      <c r="V49" s="111"/>
      <c r="W49" s="111"/>
      <c r="X49" s="5">
        <f t="shared" si="4"/>
        <v>0</v>
      </c>
      <c r="Y49" s="111"/>
      <c r="Z49" s="111"/>
      <c r="AA49" s="111"/>
      <c r="AB49" s="5">
        <f t="shared" si="5"/>
        <v>0</v>
      </c>
    </row>
    <row r="50" spans="1:30" s="2" customFormat="1" x14ac:dyDescent="0.25">
      <c r="A50" s="3">
        <v>30</v>
      </c>
      <c r="B50" s="27" t="s">
        <v>66</v>
      </c>
      <c r="C50" s="4" t="s">
        <v>149</v>
      </c>
      <c r="D50" s="1">
        <v>74400</v>
      </c>
      <c r="E50" s="5"/>
      <c r="F50" s="5"/>
      <c r="G50" s="5"/>
      <c r="H50" s="5"/>
      <c r="I50" s="5"/>
      <c r="J50" s="1">
        <f t="shared" si="1"/>
        <v>74400</v>
      </c>
      <c r="K50" s="5"/>
      <c r="L50" s="5"/>
      <c r="M50" s="5"/>
      <c r="N50" s="5">
        <f t="shared" si="2"/>
        <v>74400</v>
      </c>
      <c r="O50" s="5"/>
      <c r="P50" s="5"/>
      <c r="Q50" s="5"/>
      <c r="R50" s="5">
        <f t="shared" si="8"/>
        <v>74400</v>
      </c>
      <c r="S50" s="5">
        <v>0</v>
      </c>
      <c r="T50" s="5">
        <f t="shared" si="3"/>
        <v>74400</v>
      </c>
      <c r="U50" s="111">
        <v>74400</v>
      </c>
      <c r="V50" s="111"/>
      <c r="W50" s="111"/>
      <c r="X50" s="5">
        <f t="shared" si="4"/>
        <v>0</v>
      </c>
      <c r="Y50" s="111"/>
      <c r="Z50" s="111"/>
      <c r="AA50" s="111"/>
      <c r="AB50" s="5">
        <f t="shared" si="5"/>
        <v>0</v>
      </c>
    </row>
    <row r="51" spans="1:30" s="2" customFormat="1" ht="27.75" customHeight="1" x14ac:dyDescent="0.25">
      <c r="A51" s="3">
        <v>30</v>
      </c>
      <c r="B51" s="27" t="s">
        <v>139</v>
      </c>
      <c r="C51" s="4" t="s">
        <v>152</v>
      </c>
      <c r="D51" s="1"/>
      <c r="E51" s="5"/>
      <c r="F51" s="5"/>
      <c r="G51" s="5"/>
      <c r="H51" s="5"/>
      <c r="I51" s="5"/>
      <c r="J51" s="1"/>
      <c r="K51" s="5"/>
      <c r="L51" s="5"/>
      <c r="M51" s="5"/>
      <c r="N51" s="5"/>
      <c r="O51" s="5"/>
      <c r="P51" s="5"/>
      <c r="Q51" s="5"/>
      <c r="R51" s="5">
        <v>0</v>
      </c>
      <c r="S51" s="5">
        <v>0</v>
      </c>
      <c r="T51" s="5">
        <f t="shared" si="3"/>
        <v>0</v>
      </c>
      <c r="U51" s="111"/>
      <c r="V51" s="111">
        <f>U16+U69+U74+U75+30984+U12</f>
        <v>36441.86</v>
      </c>
      <c r="W51" s="111"/>
      <c r="X51" s="5">
        <f>T51-U51+V51+W51</f>
        <v>36441.86</v>
      </c>
      <c r="Y51" s="111"/>
      <c r="Z51" s="111"/>
      <c r="AA51" s="111"/>
      <c r="AB51" s="5">
        <f t="shared" si="5"/>
        <v>36441.86</v>
      </c>
      <c r="AC51" s="15"/>
      <c r="AD51" s="15"/>
    </row>
    <row r="52" spans="1:30" s="2" customFormat="1" ht="24" x14ac:dyDescent="0.25">
      <c r="A52" s="3">
        <v>30</v>
      </c>
      <c r="B52" s="27" t="s">
        <v>142</v>
      </c>
      <c r="C52" s="4" t="s">
        <v>143</v>
      </c>
      <c r="D52" s="1">
        <v>74400</v>
      </c>
      <c r="E52" s="5"/>
      <c r="F52" s="5"/>
      <c r="G52" s="5"/>
      <c r="H52" s="5"/>
      <c r="I52" s="5"/>
      <c r="J52" s="1">
        <f t="shared" ref="J52:J53" si="9">D52-E52-F52+G52</f>
        <v>74400</v>
      </c>
      <c r="K52" s="5"/>
      <c r="L52" s="5"/>
      <c r="M52" s="5"/>
      <c r="N52" s="5">
        <f t="shared" ref="N52:N53" si="10">J52-K52+L52</f>
        <v>74400</v>
      </c>
      <c r="O52" s="5"/>
      <c r="P52" s="5"/>
      <c r="Q52" s="5"/>
      <c r="R52" s="5">
        <v>0</v>
      </c>
      <c r="S52" s="5">
        <v>0</v>
      </c>
      <c r="T52" s="5">
        <f t="shared" si="3"/>
        <v>0</v>
      </c>
      <c r="U52" s="111"/>
      <c r="V52" s="111">
        <v>74400</v>
      </c>
      <c r="W52" s="111"/>
      <c r="X52" s="5">
        <f t="shared" si="4"/>
        <v>74400</v>
      </c>
      <c r="Y52" s="111"/>
      <c r="Z52" s="111"/>
      <c r="AA52" s="111"/>
      <c r="AB52" s="5">
        <f t="shared" si="5"/>
        <v>74400</v>
      </c>
    </row>
    <row r="53" spans="1:30" s="2" customFormat="1" x14ac:dyDescent="0.25">
      <c r="A53" s="3">
        <v>30</v>
      </c>
      <c r="B53" s="27" t="s">
        <v>141</v>
      </c>
      <c r="C53" s="4" t="s">
        <v>154</v>
      </c>
      <c r="D53" s="1">
        <v>74400</v>
      </c>
      <c r="E53" s="5"/>
      <c r="F53" s="5"/>
      <c r="G53" s="5"/>
      <c r="H53" s="5"/>
      <c r="I53" s="5"/>
      <c r="J53" s="1">
        <f t="shared" si="9"/>
        <v>74400</v>
      </c>
      <c r="K53" s="5"/>
      <c r="L53" s="5"/>
      <c r="M53" s="5"/>
      <c r="N53" s="5">
        <f t="shared" si="10"/>
        <v>74400</v>
      </c>
      <c r="O53" s="5"/>
      <c r="P53" s="5"/>
      <c r="Q53" s="5"/>
      <c r="R53" s="5">
        <v>0</v>
      </c>
      <c r="S53" s="5">
        <v>0</v>
      </c>
      <c r="T53" s="5">
        <f t="shared" si="3"/>
        <v>0</v>
      </c>
      <c r="U53" s="111"/>
      <c r="V53" s="111">
        <v>74400</v>
      </c>
      <c r="W53" s="111"/>
      <c r="X53" s="5">
        <f t="shared" si="4"/>
        <v>74400</v>
      </c>
      <c r="Y53" s="111"/>
      <c r="Z53" s="111"/>
      <c r="AA53" s="111"/>
      <c r="AB53" s="5">
        <f t="shared" si="5"/>
        <v>74400</v>
      </c>
    </row>
    <row r="54" spans="1:30" s="2" customFormat="1" ht="42" customHeight="1" x14ac:dyDescent="0.25">
      <c r="A54" s="3">
        <v>30</v>
      </c>
      <c r="B54" s="27" t="s">
        <v>180</v>
      </c>
      <c r="C54" s="4" t="s">
        <v>183</v>
      </c>
      <c r="D54" s="1"/>
      <c r="E54" s="5"/>
      <c r="F54" s="5"/>
      <c r="G54" s="5"/>
      <c r="H54" s="5"/>
      <c r="I54" s="5"/>
      <c r="J54" s="1"/>
      <c r="K54" s="5"/>
      <c r="L54" s="5"/>
      <c r="M54" s="5"/>
      <c r="N54" s="5"/>
      <c r="O54" s="5"/>
      <c r="P54" s="5"/>
      <c r="Q54" s="5"/>
      <c r="R54" s="5"/>
      <c r="S54" s="5"/>
      <c r="T54" s="5"/>
      <c r="U54" s="111"/>
      <c r="V54" s="111"/>
      <c r="W54" s="111"/>
      <c r="X54" s="5"/>
      <c r="Y54" s="111"/>
      <c r="Z54" s="111"/>
      <c r="AA54" s="111">
        <f>253265.43-AA44-X78</f>
        <v>93068.03</v>
      </c>
      <c r="AB54" s="5">
        <f t="shared" si="5"/>
        <v>93068.03</v>
      </c>
    </row>
    <row r="55" spans="1:30" s="2" customFormat="1" ht="28.5" customHeight="1" x14ac:dyDescent="0.25">
      <c r="A55" s="3">
        <v>30</v>
      </c>
      <c r="B55" s="27" t="s">
        <v>188</v>
      </c>
      <c r="C55" s="4" t="s">
        <v>189</v>
      </c>
      <c r="D55" s="1"/>
      <c r="E55" s="5"/>
      <c r="F55" s="5"/>
      <c r="G55" s="5"/>
      <c r="H55" s="5"/>
      <c r="I55" s="5"/>
      <c r="J55" s="1"/>
      <c r="K55" s="5"/>
      <c r="L55" s="5"/>
      <c r="M55" s="5"/>
      <c r="N55" s="5"/>
      <c r="O55" s="5"/>
      <c r="P55" s="5"/>
      <c r="Q55" s="5"/>
      <c r="R55" s="5"/>
      <c r="S55" s="5"/>
      <c r="T55" s="5"/>
      <c r="U55" s="111"/>
      <c r="V55" s="111"/>
      <c r="W55" s="111"/>
      <c r="X55" s="5"/>
      <c r="Y55" s="111"/>
      <c r="Z55" s="111"/>
      <c r="AA55" s="111"/>
      <c r="AB55" s="5"/>
    </row>
    <row r="56" spans="1:30" s="2" customFormat="1" x14ac:dyDescent="0.25">
      <c r="A56" s="3">
        <v>30</v>
      </c>
      <c r="B56" s="27" t="s">
        <v>138</v>
      </c>
      <c r="C56" s="4" t="s">
        <v>140</v>
      </c>
      <c r="D56" s="1"/>
      <c r="E56" s="5"/>
      <c r="F56" s="5"/>
      <c r="G56" s="5"/>
      <c r="H56" s="5"/>
      <c r="I56" s="5"/>
      <c r="J56" s="1"/>
      <c r="K56" s="5"/>
      <c r="L56" s="5"/>
      <c r="M56" s="5"/>
      <c r="N56" s="5"/>
      <c r="O56" s="5"/>
      <c r="P56" s="5"/>
      <c r="Q56" s="5"/>
      <c r="R56" s="5">
        <v>0</v>
      </c>
      <c r="S56" s="5">
        <v>0</v>
      </c>
      <c r="T56" s="5">
        <f t="shared" si="3"/>
        <v>0</v>
      </c>
      <c r="U56" s="111"/>
      <c r="V56" s="111">
        <f>U45-30984</f>
        <v>74400</v>
      </c>
      <c r="W56" s="111"/>
      <c r="X56" s="5">
        <f t="shared" si="4"/>
        <v>74400</v>
      </c>
      <c r="Y56" s="111"/>
      <c r="Z56" s="111"/>
      <c r="AA56" s="111"/>
      <c r="AB56" s="5">
        <f t="shared" si="5"/>
        <v>74400</v>
      </c>
    </row>
    <row r="57" spans="1:30" s="2" customFormat="1" ht="24" x14ac:dyDescent="0.25">
      <c r="A57" s="3">
        <v>30</v>
      </c>
      <c r="B57" s="27" t="s">
        <v>119</v>
      </c>
      <c r="C57" s="4" t="s">
        <v>163</v>
      </c>
      <c r="D57" s="1"/>
      <c r="E57" s="5"/>
      <c r="F57" s="5"/>
      <c r="G57" s="5"/>
      <c r="H57" s="5"/>
      <c r="I57" s="5"/>
      <c r="J57" s="1">
        <v>0</v>
      </c>
      <c r="K57" s="5"/>
      <c r="L57" s="5">
        <v>74400</v>
      </c>
      <c r="M57" s="5">
        <v>74400</v>
      </c>
      <c r="N57" s="5">
        <f t="shared" si="2"/>
        <v>74400</v>
      </c>
      <c r="O57" s="5"/>
      <c r="P57" s="5"/>
      <c r="Q57" s="5">
        <v>74400</v>
      </c>
      <c r="R57" s="5">
        <f t="shared" si="8"/>
        <v>74400</v>
      </c>
      <c r="S57" s="5">
        <v>22899</v>
      </c>
      <c r="T57" s="5">
        <f t="shared" si="3"/>
        <v>51501</v>
      </c>
      <c r="U57" s="111">
        <v>2901</v>
      </c>
      <c r="V57" s="111"/>
      <c r="W57" s="111"/>
      <c r="X57" s="5">
        <f t="shared" si="4"/>
        <v>48600</v>
      </c>
      <c r="Y57" s="111"/>
      <c r="Z57" s="111"/>
      <c r="AA57" s="111"/>
      <c r="AB57" s="5">
        <f t="shared" si="5"/>
        <v>48600</v>
      </c>
    </row>
    <row r="58" spans="1:30" s="2" customFormat="1" ht="24" x14ac:dyDescent="0.25">
      <c r="A58" s="3">
        <v>30</v>
      </c>
      <c r="B58" s="25" t="s">
        <v>25</v>
      </c>
      <c r="C58" s="4" t="s">
        <v>32</v>
      </c>
      <c r="D58" s="1">
        <v>6200</v>
      </c>
      <c r="E58" s="5"/>
      <c r="F58" s="5"/>
      <c r="G58" s="5"/>
      <c r="H58" s="5"/>
      <c r="I58" s="5"/>
      <c r="J58" s="1">
        <f t="shared" si="1"/>
        <v>6200</v>
      </c>
      <c r="K58" s="5"/>
      <c r="L58" s="5"/>
      <c r="M58" s="5"/>
      <c r="N58" s="5">
        <f t="shared" si="2"/>
        <v>6200</v>
      </c>
      <c r="O58" s="5"/>
      <c r="P58" s="5"/>
      <c r="Q58" s="5"/>
      <c r="R58" s="5">
        <f t="shared" si="8"/>
        <v>6200</v>
      </c>
      <c r="S58" s="5">
        <v>0</v>
      </c>
      <c r="T58" s="5">
        <f t="shared" si="3"/>
        <v>6200</v>
      </c>
      <c r="U58" s="111"/>
      <c r="V58" s="111"/>
      <c r="W58" s="111"/>
      <c r="X58" s="5">
        <f t="shared" si="4"/>
        <v>6200</v>
      </c>
      <c r="Y58" s="111"/>
      <c r="Z58" s="111"/>
      <c r="AA58" s="111"/>
      <c r="AB58" s="5">
        <f t="shared" si="5"/>
        <v>6200</v>
      </c>
    </row>
    <row r="59" spans="1:30" s="2" customFormat="1" ht="40.5" hidden="1" customHeight="1" x14ac:dyDescent="0.25">
      <c r="A59" s="3">
        <v>30</v>
      </c>
      <c r="B59" s="27" t="s">
        <v>33</v>
      </c>
      <c r="C59" s="4" t="s">
        <v>47</v>
      </c>
      <c r="D59" s="1">
        <v>100</v>
      </c>
      <c r="E59" s="5"/>
      <c r="F59" s="5"/>
      <c r="G59" s="5"/>
      <c r="H59" s="5"/>
      <c r="I59" s="5"/>
      <c r="J59" s="1">
        <f t="shared" si="1"/>
        <v>100</v>
      </c>
      <c r="K59" s="5">
        <v>100</v>
      </c>
      <c r="L59" s="5"/>
      <c r="M59" s="5"/>
      <c r="N59" s="5">
        <f t="shared" si="2"/>
        <v>0</v>
      </c>
      <c r="O59" s="5"/>
      <c r="P59" s="5"/>
      <c r="Q59" s="5"/>
      <c r="R59" s="5">
        <f t="shared" si="8"/>
        <v>0</v>
      </c>
      <c r="S59" s="5"/>
      <c r="T59" s="5">
        <f t="shared" si="3"/>
        <v>0</v>
      </c>
      <c r="U59" s="111"/>
      <c r="V59" s="111"/>
      <c r="W59" s="111"/>
      <c r="X59" s="5">
        <f t="shared" si="4"/>
        <v>0</v>
      </c>
      <c r="Y59" s="111"/>
      <c r="Z59" s="111"/>
      <c r="AA59" s="111"/>
      <c r="AB59" s="5">
        <f t="shared" si="5"/>
        <v>0</v>
      </c>
    </row>
    <row r="60" spans="1:30" s="2" customFormat="1" ht="40.5" customHeight="1" x14ac:dyDescent="0.25">
      <c r="A60" s="3">
        <v>30</v>
      </c>
      <c r="B60" s="27" t="s">
        <v>99</v>
      </c>
      <c r="C60" s="4" t="s">
        <v>135</v>
      </c>
      <c r="D60" s="1"/>
      <c r="E60" s="5"/>
      <c r="F60" s="5"/>
      <c r="G60" s="5"/>
      <c r="H60" s="5"/>
      <c r="I60" s="5"/>
      <c r="J60" s="1">
        <v>0</v>
      </c>
      <c r="K60" s="5"/>
      <c r="L60" s="5">
        <v>24800</v>
      </c>
      <c r="M60" s="5">
        <v>24700</v>
      </c>
      <c r="N60" s="5">
        <f t="shared" si="2"/>
        <v>24800</v>
      </c>
      <c r="O60" s="5">
        <v>24700</v>
      </c>
      <c r="P60" s="5"/>
      <c r="Q60" s="5"/>
      <c r="R60" s="5">
        <f t="shared" si="8"/>
        <v>100</v>
      </c>
      <c r="S60" s="5">
        <v>0</v>
      </c>
      <c r="T60" s="5">
        <f t="shared" si="3"/>
        <v>100</v>
      </c>
      <c r="U60" s="111"/>
      <c r="V60" s="111"/>
      <c r="W60" s="111"/>
      <c r="X60" s="5">
        <f t="shared" si="4"/>
        <v>100</v>
      </c>
      <c r="Y60" s="111"/>
      <c r="Z60" s="111">
        <v>100</v>
      </c>
      <c r="AA60" s="111"/>
      <c r="AB60" s="5">
        <f t="shared" si="5"/>
        <v>0</v>
      </c>
    </row>
    <row r="61" spans="1:30" s="38" customFormat="1" ht="19.5" x14ac:dyDescent="0.3">
      <c r="A61" s="24">
        <v>35</v>
      </c>
      <c r="B61" s="36"/>
      <c r="C61" s="19" t="s">
        <v>26</v>
      </c>
      <c r="D61" s="1"/>
      <c r="E61" s="5"/>
      <c r="F61" s="5"/>
      <c r="G61" s="5"/>
      <c r="H61" s="5"/>
      <c r="I61" s="37"/>
      <c r="J61" s="1"/>
      <c r="K61" s="37"/>
      <c r="L61" s="37"/>
      <c r="M61" s="37"/>
      <c r="N61" s="5"/>
      <c r="O61" s="37"/>
      <c r="P61" s="37"/>
      <c r="Q61" s="37"/>
      <c r="R61" s="5"/>
      <c r="S61" s="37"/>
      <c r="T61" s="5">
        <f t="shared" si="3"/>
        <v>0</v>
      </c>
      <c r="U61" s="117"/>
      <c r="V61" s="117"/>
      <c r="W61" s="117"/>
      <c r="X61" s="5">
        <f t="shared" si="4"/>
        <v>0</v>
      </c>
      <c r="Y61" s="117"/>
      <c r="Z61" s="117"/>
      <c r="AA61" s="117"/>
      <c r="AB61" s="5"/>
    </row>
    <row r="62" spans="1:30" s="38" customFormat="1" ht="24" x14ac:dyDescent="0.3">
      <c r="A62" s="3">
        <v>35</v>
      </c>
      <c r="B62" s="25" t="s">
        <v>101</v>
      </c>
      <c r="C62" s="4" t="s">
        <v>164</v>
      </c>
      <c r="D62" s="1"/>
      <c r="E62" s="5"/>
      <c r="F62" s="5"/>
      <c r="G62" s="5"/>
      <c r="H62" s="5"/>
      <c r="I62" s="37"/>
      <c r="J62" s="1">
        <v>0</v>
      </c>
      <c r="K62" s="37"/>
      <c r="L62" s="5">
        <v>37200</v>
      </c>
      <c r="M62" s="37"/>
      <c r="N62" s="5">
        <f t="shared" si="2"/>
        <v>37200</v>
      </c>
      <c r="O62" s="37"/>
      <c r="P62" s="5"/>
      <c r="Q62" s="37"/>
      <c r="R62" s="5">
        <f t="shared" ref="R62:R82" si="11">N62-O62+P62</f>
        <v>37200</v>
      </c>
      <c r="S62" s="5">
        <v>34932.04</v>
      </c>
      <c r="T62" s="5">
        <f t="shared" si="3"/>
        <v>2267.9599999999991</v>
      </c>
      <c r="U62" s="111"/>
      <c r="V62" s="111"/>
      <c r="W62" s="111"/>
      <c r="X62" s="5">
        <f t="shared" si="4"/>
        <v>2267.9599999999991</v>
      </c>
      <c r="Y62" s="111"/>
      <c r="Z62" s="111"/>
      <c r="AA62" s="111"/>
      <c r="AB62" s="5">
        <f t="shared" si="5"/>
        <v>2267.9599999999991</v>
      </c>
    </row>
    <row r="63" spans="1:30" s="2" customFormat="1" ht="24" x14ac:dyDescent="0.25">
      <c r="A63" s="3">
        <v>35</v>
      </c>
      <c r="B63" s="25" t="s">
        <v>42</v>
      </c>
      <c r="C63" s="4" t="s">
        <v>83</v>
      </c>
      <c r="D63" s="1">
        <v>156000</v>
      </c>
      <c r="E63" s="5"/>
      <c r="F63" s="39">
        <v>31226.46</v>
      </c>
      <c r="G63" s="39"/>
      <c r="H63" s="39"/>
      <c r="I63" s="39"/>
      <c r="J63" s="1">
        <f t="shared" si="1"/>
        <v>124773.54000000001</v>
      </c>
      <c r="K63" s="5"/>
      <c r="L63" s="5"/>
      <c r="M63" s="5"/>
      <c r="N63" s="5">
        <f t="shared" si="2"/>
        <v>124773.54000000001</v>
      </c>
      <c r="O63" s="5"/>
      <c r="P63" s="5"/>
      <c r="Q63" s="5"/>
      <c r="R63" s="5">
        <f t="shared" si="11"/>
        <v>124773.54000000001</v>
      </c>
      <c r="S63" s="5">
        <v>0</v>
      </c>
      <c r="T63" s="5">
        <f t="shared" si="3"/>
        <v>124773.54000000001</v>
      </c>
      <c r="U63" s="111"/>
      <c r="V63" s="111"/>
      <c r="W63" s="111"/>
      <c r="X63" s="5">
        <f t="shared" si="4"/>
        <v>124773.54000000001</v>
      </c>
      <c r="Y63" s="111"/>
      <c r="Z63" s="111"/>
      <c r="AA63" s="111"/>
      <c r="AB63" s="5">
        <f t="shared" si="5"/>
        <v>124773.54000000001</v>
      </c>
    </row>
    <row r="64" spans="1:30" s="2" customFormat="1" ht="24" hidden="1" x14ac:dyDescent="0.25">
      <c r="A64" s="3">
        <v>35</v>
      </c>
      <c r="B64" s="25" t="s">
        <v>58</v>
      </c>
      <c r="C64" s="4" t="s">
        <v>60</v>
      </c>
      <c r="D64" s="1">
        <v>37200</v>
      </c>
      <c r="E64" s="5">
        <v>37200</v>
      </c>
      <c r="F64" s="5"/>
      <c r="G64" s="39"/>
      <c r="H64" s="39"/>
      <c r="I64" s="39"/>
      <c r="J64" s="1">
        <f t="shared" si="1"/>
        <v>0</v>
      </c>
      <c r="K64" s="5"/>
      <c r="L64" s="5"/>
      <c r="M64" s="5"/>
      <c r="N64" s="5">
        <f t="shared" si="2"/>
        <v>0</v>
      </c>
      <c r="O64" s="5"/>
      <c r="P64" s="5"/>
      <c r="Q64" s="5"/>
      <c r="R64" s="5">
        <f t="shared" si="11"/>
        <v>0</v>
      </c>
      <c r="S64" s="5">
        <v>0</v>
      </c>
      <c r="T64" s="5">
        <f t="shared" si="3"/>
        <v>0</v>
      </c>
      <c r="U64" s="111"/>
      <c r="V64" s="111"/>
      <c r="W64" s="111"/>
      <c r="X64" s="5">
        <f t="shared" si="4"/>
        <v>0</v>
      </c>
      <c r="Y64" s="111"/>
      <c r="Z64" s="111"/>
      <c r="AA64" s="111"/>
      <c r="AB64" s="5">
        <f t="shared" si="5"/>
        <v>0</v>
      </c>
    </row>
    <row r="65" spans="1:28" s="2" customFormat="1" ht="24" hidden="1" x14ac:dyDescent="0.25">
      <c r="A65" s="97">
        <v>35</v>
      </c>
      <c r="B65" s="80" t="s">
        <v>81</v>
      </c>
      <c r="C65" s="81" t="s">
        <v>82</v>
      </c>
      <c r="D65" s="82">
        <v>0</v>
      </c>
      <c r="E65" s="5"/>
      <c r="F65" s="5"/>
      <c r="G65" s="83">
        <v>37200</v>
      </c>
      <c r="H65" s="83"/>
      <c r="I65" s="83"/>
      <c r="J65" s="1">
        <f t="shared" si="1"/>
        <v>37200</v>
      </c>
      <c r="K65" s="5">
        <v>37200</v>
      </c>
      <c r="L65" s="5"/>
      <c r="M65" s="5"/>
      <c r="N65" s="5">
        <f t="shared" si="2"/>
        <v>0</v>
      </c>
      <c r="O65" s="5"/>
      <c r="P65" s="5"/>
      <c r="Q65" s="5"/>
      <c r="R65" s="5">
        <f t="shared" si="11"/>
        <v>0</v>
      </c>
      <c r="S65" s="5">
        <v>0</v>
      </c>
      <c r="T65" s="5">
        <f t="shared" si="3"/>
        <v>0</v>
      </c>
      <c r="U65" s="111"/>
      <c r="V65" s="111"/>
      <c r="W65" s="111"/>
      <c r="X65" s="5">
        <f t="shared" si="4"/>
        <v>0</v>
      </c>
      <c r="Y65" s="111"/>
      <c r="Z65" s="111"/>
      <c r="AA65" s="111"/>
      <c r="AB65" s="5">
        <f t="shared" si="5"/>
        <v>0</v>
      </c>
    </row>
    <row r="66" spans="1:28" s="2" customFormat="1" ht="24" x14ac:dyDescent="0.25">
      <c r="A66" s="3">
        <v>35</v>
      </c>
      <c r="B66" s="80" t="s">
        <v>92</v>
      </c>
      <c r="C66" s="4" t="s">
        <v>74</v>
      </c>
      <c r="D66" s="1">
        <v>0</v>
      </c>
      <c r="E66" s="5"/>
      <c r="F66" s="5"/>
      <c r="G66" s="85">
        <f>F80</f>
        <v>37200</v>
      </c>
      <c r="H66" s="85"/>
      <c r="I66" s="39"/>
      <c r="J66" s="1">
        <f t="shared" si="1"/>
        <v>37200</v>
      </c>
      <c r="K66" s="5"/>
      <c r="L66" s="5"/>
      <c r="M66" s="5"/>
      <c r="N66" s="5">
        <f t="shared" si="2"/>
        <v>37200</v>
      </c>
      <c r="O66" s="5"/>
      <c r="P66" s="5"/>
      <c r="Q66" s="5"/>
      <c r="R66" s="5">
        <f t="shared" si="11"/>
        <v>37200</v>
      </c>
      <c r="S66" s="5">
        <v>0</v>
      </c>
      <c r="T66" s="5">
        <f t="shared" si="3"/>
        <v>37200</v>
      </c>
      <c r="U66" s="111"/>
      <c r="V66" s="111"/>
      <c r="W66" s="111"/>
      <c r="X66" s="5">
        <f t="shared" si="4"/>
        <v>37200</v>
      </c>
      <c r="Y66" s="111"/>
      <c r="Z66" s="111"/>
      <c r="AA66" s="111"/>
      <c r="AB66" s="5">
        <f t="shared" si="5"/>
        <v>37200</v>
      </c>
    </row>
    <row r="67" spans="1:28" s="38" customFormat="1" ht="24" hidden="1" x14ac:dyDescent="0.3">
      <c r="A67" s="3">
        <v>35</v>
      </c>
      <c r="B67" s="25" t="s">
        <v>63</v>
      </c>
      <c r="C67" s="4" t="s">
        <v>61</v>
      </c>
      <c r="D67" s="1">
        <v>37200</v>
      </c>
      <c r="E67" s="5">
        <v>36944.559999999998</v>
      </c>
      <c r="F67" s="87">
        <f>D67-E67</f>
        <v>255.44000000000233</v>
      </c>
      <c r="G67" s="37"/>
      <c r="H67" s="37"/>
      <c r="I67" s="37"/>
      <c r="J67" s="1">
        <f>D67-E67-F67+G67</f>
        <v>0</v>
      </c>
      <c r="K67" s="37"/>
      <c r="L67" s="37"/>
      <c r="M67" s="37"/>
      <c r="N67" s="5">
        <f t="shared" si="2"/>
        <v>0</v>
      </c>
      <c r="O67" s="37"/>
      <c r="P67" s="37"/>
      <c r="Q67" s="37"/>
      <c r="R67" s="5">
        <f t="shared" si="11"/>
        <v>0</v>
      </c>
      <c r="S67" s="37"/>
      <c r="T67" s="5">
        <f t="shared" si="3"/>
        <v>0</v>
      </c>
      <c r="U67" s="117"/>
      <c r="V67" s="117"/>
      <c r="W67" s="117"/>
      <c r="X67" s="5">
        <f t="shared" si="4"/>
        <v>0</v>
      </c>
      <c r="Y67" s="117"/>
      <c r="Z67" s="117"/>
      <c r="AA67" s="117"/>
      <c r="AB67" s="5">
        <f t="shared" si="5"/>
        <v>0</v>
      </c>
    </row>
    <row r="68" spans="1:28" s="38" customFormat="1" ht="19.5" hidden="1" x14ac:dyDescent="0.3">
      <c r="A68" s="3">
        <v>35</v>
      </c>
      <c r="B68" s="25" t="s">
        <v>62</v>
      </c>
      <c r="C68" s="4" t="s">
        <v>64</v>
      </c>
      <c r="D68" s="1">
        <v>37200</v>
      </c>
      <c r="E68" s="5">
        <v>37044.75</v>
      </c>
      <c r="F68" s="5">
        <v>155.25</v>
      </c>
      <c r="G68" s="37"/>
      <c r="H68" s="37"/>
      <c r="I68" s="37"/>
      <c r="J68" s="1">
        <f>D68-E68-F68+G68</f>
        <v>0</v>
      </c>
      <c r="K68" s="37"/>
      <c r="L68" s="37"/>
      <c r="M68" s="37"/>
      <c r="N68" s="5">
        <f t="shared" si="2"/>
        <v>0</v>
      </c>
      <c r="O68" s="37"/>
      <c r="P68" s="37"/>
      <c r="Q68" s="37"/>
      <c r="R68" s="5">
        <f t="shared" si="11"/>
        <v>0</v>
      </c>
      <c r="S68" s="37"/>
      <c r="T68" s="5">
        <f t="shared" si="3"/>
        <v>0</v>
      </c>
      <c r="U68" s="117"/>
      <c r="V68" s="117"/>
      <c r="W68" s="117"/>
      <c r="X68" s="5">
        <f t="shared" si="4"/>
        <v>0</v>
      </c>
      <c r="Y68" s="117"/>
      <c r="Z68" s="117"/>
      <c r="AA68" s="117"/>
      <c r="AB68" s="5">
        <f t="shared" si="5"/>
        <v>0</v>
      </c>
    </row>
    <row r="69" spans="1:28" s="38" customFormat="1" ht="24" x14ac:dyDescent="0.3">
      <c r="A69" s="3">
        <v>35</v>
      </c>
      <c r="B69" s="25" t="s">
        <v>111</v>
      </c>
      <c r="C69" s="4" t="s">
        <v>112</v>
      </c>
      <c r="D69" s="1"/>
      <c r="E69" s="5"/>
      <c r="F69" s="5"/>
      <c r="G69" s="37"/>
      <c r="H69" s="37"/>
      <c r="I69" s="37"/>
      <c r="J69" s="1">
        <v>0</v>
      </c>
      <c r="K69" s="37"/>
      <c r="L69" s="5">
        <v>30000</v>
      </c>
      <c r="M69" s="5">
        <v>30000</v>
      </c>
      <c r="N69" s="5">
        <f t="shared" si="2"/>
        <v>30000</v>
      </c>
      <c r="O69" s="37"/>
      <c r="P69" s="5"/>
      <c r="Q69" s="5">
        <v>30000</v>
      </c>
      <c r="R69" s="5">
        <f t="shared" si="11"/>
        <v>30000</v>
      </c>
      <c r="S69" s="5">
        <v>29712.880000000001</v>
      </c>
      <c r="T69" s="5">
        <f t="shared" si="3"/>
        <v>287.11999999999898</v>
      </c>
      <c r="U69" s="111">
        <v>287.12</v>
      </c>
      <c r="V69" s="111"/>
      <c r="W69" s="111"/>
      <c r="X69" s="5">
        <f t="shared" si="4"/>
        <v>-1.0231815394945443E-12</v>
      </c>
      <c r="Y69" s="111"/>
      <c r="Z69" s="111"/>
      <c r="AA69" s="111"/>
      <c r="AB69" s="5">
        <f t="shared" si="5"/>
        <v>-1.0231815394945443E-12</v>
      </c>
    </row>
    <row r="70" spans="1:28" s="38" customFormat="1" ht="24" x14ac:dyDescent="0.3">
      <c r="A70" s="3">
        <v>35</v>
      </c>
      <c r="B70" s="25" t="s">
        <v>116</v>
      </c>
      <c r="C70" s="4" t="s">
        <v>117</v>
      </c>
      <c r="D70" s="1"/>
      <c r="E70" s="5"/>
      <c r="F70" s="5"/>
      <c r="G70" s="37"/>
      <c r="H70" s="37"/>
      <c r="I70" s="37"/>
      <c r="J70" s="1">
        <v>0</v>
      </c>
      <c r="K70" s="37"/>
      <c r="L70" s="5">
        <v>50000</v>
      </c>
      <c r="M70" s="5">
        <v>50000</v>
      </c>
      <c r="N70" s="5">
        <f t="shared" si="2"/>
        <v>50000</v>
      </c>
      <c r="O70" s="37"/>
      <c r="P70" s="5"/>
      <c r="Q70" s="5">
        <v>50000</v>
      </c>
      <c r="R70" s="5">
        <f t="shared" si="11"/>
        <v>50000</v>
      </c>
      <c r="S70" s="5">
        <v>0</v>
      </c>
      <c r="T70" s="5">
        <f t="shared" si="3"/>
        <v>50000</v>
      </c>
      <c r="U70" s="111"/>
      <c r="V70" s="111"/>
      <c r="W70" s="111"/>
      <c r="X70" s="5">
        <f t="shared" si="4"/>
        <v>50000</v>
      </c>
      <c r="Y70" s="111"/>
      <c r="Z70" s="111"/>
      <c r="AA70" s="111"/>
      <c r="AB70" s="5">
        <f t="shared" si="5"/>
        <v>50000</v>
      </c>
    </row>
    <row r="71" spans="1:28" s="38" customFormat="1" ht="24" x14ac:dyDescent="0.3">
      <c r="A71" s="3">
        <v>35</v>
      </c>
      <c r="B71" s="25" t="s">
        <v>121</v>
      </c>
      <c r="C71" s="4" t="s">
        <v>165</v>
      </c>
      <c r="D71" s="1"/>
      <c r="E71" s="5"/>
      <c r="F71" s="5"/>
      <c r="G71" s="37"/>
      <c r="H71" s="37"/>
      <c r="I71" s="37"/>
      <c r="J71" s="1"/>
      <c r="K71" s="37"/>
      <c r="L71" s="5"/>
      <c r="M71" s="5"/>
      <c r="N71" s="5"/>
      <c r="O71" s="37"/>
      <c r="P71" s="5">
        <v>24200</v>
      </c>
      <c r="Q71" s="5">
        <v>24200</v>
      </c>
      <c r="R71" s="5">
        <f t="shared" si="11"/>
        <v>24200</v>
      </c>
      <c r="S71" s="5">
        <v>18306.810000000001</v>
      </c>
      <c r="T71" s="5">
        <f t="shared" si="3"/>
        <v>5893.1899999999987</v>
      </c>
      <c r="U71" s="111"/>
      <c r="V71" s="111"/>
      <c r="W71" s="111"/>
      <c r="X71" s="5">
        <f t="shared" si="4"/>
        <v>5893.1899999999987</v>
      </c>
      <c r="Y71" s="111"/>
      <c r="Z71" s="111"/>
      <c r="AA71" s="111"/>
      <c r="AB71" s="5">
        <f t="shared" si="5"/>
        <v>5893.1899999999987</v>
      </c>
    </row>
    <row r="72" spans="1:28" s="38" customFormat="1" ht="24" x14ac:dyDescent="0.3">
      <c r="A72" s="3">
        <v>35</v>
      </c>
      <c r="B72" s="25" t="s">
        <v>109</v>
      </c>
      <c r="C72" s="4" t="s">
        <v>110</v>
      </c>
      <c r="D72" s="1"/>
      <c r="E72" s="5"/>
      <c r="F72" s="5"/>
      <c r="G72" s="37"/>
      <c r="H72" s="37"/>
      <c r="I72" s="37"/>
      <c r="J72" s="1">
        <v>0</v>
      </c>
      <c r="K72" s="37"/>
      <c r="L72" s="5">
        <v>10000</v>
      </c>
      <c r="M72" s="5">
        <v>10000</v>
      </c>
      <c r="N72" s="5">
        <f t="shared" si="2"/>
        <v>10000</v>
      </c>
      <c r="O72" s="37"/>
      <c r="P72" s="5"/>
      <c r="Q72" s="5">
        <v>10000</v>
      </c>
      <c r="R72" s="5">
        <f t="shared" si="11"/>
        <v>10000</v>
      </c>
      <c r="S72" s="5">
        <v>0</v>
      </c>
      <c r="T72" s="5">
        <f t="shared" si="3"/>
        <v>10000</v>
      </c>
      <c r="U72" s="111"/>
      <c r="V72" s="111"/>
      <c r="W72" s="111"/>
      <c r="X72" s="5">
        <f t="shared" si="4"/>
        <v>10000</v>
      </c>
      <c r="Y72" s="111"/>
      <c r="Z72" s="111"/>
      <c r="AA72" s="111"/>
      <c r="AB72" s="5">
        <f t="shared" si="5"/>
        <v>10000</v>
      </c>
    </row>
    <row r="73" spans="1:28" s="38" customFormat="1" ht="24" x14ac:dyDescent="0.3">
      <c r="A73" s="3">
        <v>35</v>
      </c>
      <c r="B73" s="25" t="s">
        <v>122</v>
      </c>
      <c r="C73" s="4" t="s">
        <v>129</v>
      </c>
      <c r="D73" s="1"/>
      <c r="E73" s="5"/>
      <c r="F73" s="5"/>
      <c r="G73" s="37"/>
      <c r="H73" s="37"/>
      <c r="I73" s="37"/>
      <c r="J73" s="1"/>
      <c r="K73" s="37"/>
      <c r="L73" s="5"/>
      <c r="M73" s="5"/>
      <c r="N73" s="5"/>
      <c r="O73" s="37"/>
      <c r="P73" s="5">
        <v>81500</v>
      </c>
      <c r="Q73" s="5">
        <f>P73</f>
        <v>81500</v>
      </c>
      <c r="R73" s="5">
        <f t="shared" si="11"/>
        <v>81500</v>
      </c>
      <c r="S73" s="5">
        <v>0</v>
      </c>
      <c r="T73" s="5">
        <f t="shared" si="3"/>
        <v>81500</v>
      </c>
      <c r="U73" s="111"/>
      <c r="V73" s="111"/>
      <c r="W73" s="111"/>
      <c r="X73" s="5">
        <f t="shared" si="4"/>
        <v>81500</v>
      </c>
      <c r="Y73" s="111"/>
      <c r="Z73" s="111">
        <v>81500</v>
      </c>
      <c r="AA73" s="111"/>
      <c r="AB73" s="5">
        <f t="shared" si="5"/>
        <v>0</v>
      </c>
    </row>
    <row r="74" spans="1:28" s="38" customFormat="1" ht="19.5" x14ac:dyDescent="0.3">
      <c r="A74" s="3">
        <v>35</v>
      </c>
      <c r="B74" s="25" t="s">
        <v>114</v>
      </c>
      <c r="C74" s="4" t="s">
        <v>115</v>
      </c>
      <c r="D74" s="1"/>
      <c r="E74" s="5"/>
      <c r="F74" s="5"/>
      <c r="G74" s="37"/>
      <c r="H74" s="37"/>
      <c r="I74" s="37"/>
      <c r="J74" s="1">
        <v>0</v>
      </c>
      <c r="K74" s="37"/>
      <c r="L74" s="5">
        <v>25000</v>
      </c>
      <c r="M74" s="5">
        <v>25000</v>
      </c>
      <c r="N74" s="5">
        <f t="shared" si="2"/>
        <v>25000</v>
      </c>
      <c r="O74" s="37"/>
      <c r="P74" s="5"/>
      <c r="Q74" s="5">
        <v>25000</v>
      </c>
      <c r="R74" s="5">
        <f t="shared" si="11"/>
        <v>25000</v>
      </c>
      <c r="S74" s="5">
        <v>21726.06</v>
      </c>
      <c r="T74" s="5">
        <f t="shared" si="3"/>
        <v>3273.9399999999987</v>
      </c>
      <c r="U74" s="111">
        <v>3273.94</v>
      </c>
      <c r="V74" s="111"/>
      <c r="W74" s="111"/>
      <c r="X74" s="5">
        <f t="shared" si="4"/>
        <v>-1.3642420526593924E-12</v>
      </c>
      <c r="Y74" s="111"/>
      <c r="Z74" s="111"/>
      <c r="AA74" s="111"/>
      <c r="AB74" s="5">
        <f t="shared" si="5"/>
        <v>-1.3642420526593924E-12</v>
      </c>
    </row>
    <row r="75" spans="1:28" s="8" customFormat="1" x14ac:dyDescent="0.25">
      <c r="A75" s="77" t="s">
        <v>27</v>
      </c>
      <c r="B75" s="78" t="s">
        <v>113</v>
      </c>
      <c r="C75" s="79" t="s">
        <v>150</v>
      </c>
      <c r="D75" s="40"/>
      <c r="E75" s="5"/>
      <c r="F75" s="41"/>
      <c r="G75" s="42"/>
      <c r="H75" s="42"/>
      <c r="I75" s="103"/>
      <c r="J75" s="1">
        <v>0</v>
      </c>
      <c r="K75" s="34"/>
      <c r="L75" s="34">
        <v>15000</v>
      </c>
      <c r="M75" s="34">
        <v>15000</v>
      </c>
      <c r="N75" s="5">
        <f>J75-K75+L75</f>
        <v>15000</v>
      </c>
      <c r="O75" s="34"/>
      <c r="P75" s="34"/>
      <c r="Q75" s="34">
        <v>15000</v>
      </c>
      <c r="R75" s="5">
        <f t="shared" si="11"/>
        <v>15000</v>
      </c>
      <c r="S75" s="34">
        <v>14871.82</v>
      </c>
      <c r="T75" s="5">
        <f t="shared" si="3"/>
        <v>128.18000000000029</v>
      </c>
      <c r="U75" s="116">
        <v>128.18</v>
      </c>
      <c r="V75" s="116"/>
      <c r="W75" s="116"/>
      <c r="X75" s="5">
        <f t="shared" si="4"/>
        <v>2.8421709430404007E-13</v>
      </c>
      <c r="Y75" s="116"/>
      <c r="Z75" s="116"/>
      <c r="AA75" s="116"/>
      <c r="AB75" s="5">
        <f t="shared" si="5"/>
        <v>2.8421709430404007E-13</v>
      </c>
    </row>
    <row r="76" spans="1:28" s="8" customFormat="1" ht="36.75" x14ac:dyDescent="0.25">
      <c r="A76" s="104" t="s">
        <v>27</v>
      </c>
      <c r="B76" s="105" t="s">
        <v>54</v>
      </c>
      <c r="C76" s="79" t="s">
        <v>55</v>
      </c>
      <c r="D76" s="40">
        <v>458705.25</v>
      </c>
      <c r="E76" s="5"/>
      <c r="F76" s="41"/>
      <c r="G76" s="42"/>
      <c r="H76" s="42"/>
      <c r="I76" s="103"/>
      <c r="J76" s="1">
        <f t="shared" si="1"/>
        <v>458705.25</v>
      </c>
      <c r="K76" s="34"/>
      <c r="L76" s="34"/>
      <c r="M76" s="34"/>
      <c r="N76" s="5">
        <f t="shared" si="2"/>
        <v>458705.25</v>
      </c>
      <c r="O76" s="34"/>
      <c r="P76" s="34"/>
      <c r="Q76" s="34"/>
      <c r="R76" s="5">
        <f t="shared" si="11"/>
        <v>458705.25</v>
      </c>
      <c r="S76" s="103">
        <v>431204.72</v>
      </c>
      <c r="T76" s="5">
        <f t="shared" ref="T76:T86" si="12">R76-S76</f>
        <v>27500.530000000028</v>
      </c>
      <c r="U76" s="118">
        <v>27500.53</v>
      </c>
      <c r="V76" s="118"/>
      <c r="W76" s="118"/>
      <c r="X76" s="5">
        <f t="shared" ref="X76:X86" si="13">T76-U76+V76+W76</f>
        <v>2.9103830456733704E-11</v>
      </c>
      <c r="Y76" s="118"/>
      <c r="Z76" s="118"/>
      <c r="AA76" s="118"/>
      <c r="AB76" s="5">
        <f t="shared" ref="AB76:AB86" si="14">X76-Y76-Z76+AA76</f>
        <v>2.9103830456733704E-11</v>
      </c>
    </row>
    <row r="77" spans="1:28" s="2" customFormat="1" x14ac:dyDescent="0.25">
      <c r="A77" s="3">
        <v>35</v>
      </c>
      <c r="B77" s="25" t="s">
        <v>43</v>
      </c>
      <c r="C77" s="4" t="s">
        <v>166</v>
      </c>
      <c r="D77" s="1">
        <v>50000</v>
      </c>
      <c r="E77" s="5"/>
      <c r="F77" s="39"/>
      <c r="G77" s="39"/>
      <c r="H77" s="39"/>
      <c r="I77" s="39"/>
      <c r="J77" s="1">
        <f t="shared" si="1"/>
        <v>50000</v>
      </c>
      <c r="K77" s="5"/>
      <c r="L77" s="5"/>
      <c r="M77" s="5"/>
      <c r="N77" s="5">
        <f t="shared" si="2"/>
        <v>50000</v>
      </c>
      <c r="O77" s="5"/>
      <c r="P77" s="5"/>
      <c r="Q77" s="5"/>
      <c r="R77" s="5">
        <f t="shared" si="11"/>
        <v>50000</v>
      </c>
      <c r="S77" s="5">
        <v>0</v>
      </c>
      <c r="T77" s="5">
        <f t="shared" si="12"/>
        <v>50000</v>
      </c>
      <c r="U77" s="111"/>
      <c r="V77" s="111"/>
      <c r="W77" s="111"/>
      <c r="X77" s="5">
        <f t="shared" si="13"/>
        <v>50000</v>
      </c>
      <c r="Y77" s="111"/>
      <c r="Z77" s="111"/>
      <c r="AA77" s="111"/>
      <c r="AB77" s="5">
        <f t="shared" si="14"/>
        <v>50000</v>
      </c>
    </row>
    <row r="78" spans="1:28" s="2" customFormat="1" ht="24" x14ac:dyDescent="0.25">
      <c r="A78" s="3">
        <v>35</v>
      </c>
      <c r="B78" s="25" t="s">
        <v>91</v>
      </c>
      <c r="C78" s="4" t="s">
        <v>84</v>
      </c>
      <c r="D78" s="1">
        <v>0</v>
      </c>
      <c r="E78" s="5"/>
      <c r="F78" s="39"/>
      <c r="G78" s="39">
        <v>150000</v>
      </c>
      <c r="H78" s="39"/>
      <c r="I78" s="39"/>
      <c r="J78" s="1">
        <f t="shared" si="1"/>
        <v>150000</v>
      </c>
      <c r="K78" s="5"/>
      <c r="L78" s="5"/>
      <c r="M78" s="5"/>
      <c r="N78" s="5">
        <f t="shared" si="2"/>
        <v>150000</v>
      </c>
      <c r="O78" s="5"/>
      <c r="P78" s="5"/>
      <c r="Q78" s="5"/>
      <c r="R78" s="5">
        <f t="shared" si="11"/>
        <v>150000</v>
      </c>
      <c r="S78" s="5">
        <v>16972.599999999999</v>
      </c>
      <c r="T78" s="5">
        <f t="shared" si="12"/>
        <v>133027.4</v>
      </c>
      <c r="U78" s="111"/>
      <c r="V78" s="111"/>
      <c r="W78" s="111"/>
      <c r="X78" s="5">
        <f t="shared" si="13"/>
        <v>133027.4</v>
      </c>
      <c r="Y78" s="111"/>
      <c r="Z78" s="111"/>
      <c r="AA78" s="111"/>
      <c r="AB78" s="5">
        <f t="shared" si="14"/>
        <v>133027.4</v>
      </c>
    </row>
    <row r="79" spans="1:28" s="2" customFormat="1" ht="24" x14ac:dyDescent="0.25">
      <c r="A79" s="3">
        <v>35</v>
      </c>
      <c r="B79" s="27" t="s">
        <v>108</v>
      </c>
      <c r="C79" s="4" t="s">
        <v>120</v>
      </c>
      <c r="D79" s="1"/>
      <c r="E79" s="5"/>
      <c r="F79" s="5"/>
      <c r="G79" s="5"/>
      <c r="H79" s="5"/>
      <c r="I79" s="5"/>
      <c r="J79" s="1">
        <v>0</v>
      </c>
      <c r="K79" s="5"/>
      <c r="L79" s="5">
        <v>24200</v>
      </c>
      <c r="M79" s="5">
        <v>24200</v>
      </c>
      <c r="N79" s="5">
        <f>J79-K79+L79</f>
        <v>24200</v>
      </c>
      <c r="O79" s="5">
        <v>24200</v>
      </c>
      <c r="P79" s="5"/>
      <c r="Q79" s="5"/>
      <c r="R79" s="5">
        <f t="shared" si="11"/>
        <v>0</v>
      </c>
      <c r="S79" s="5">
        <v>0</v>
      </c>
      <c r="T79" s="5">
        <f t="shared" si="12"/>
        <v>0</v>
      </c>
      <c r="U79" s="111"/>
      <c r="V79" s="111"/>
      <c r="W79" s="111"/>
      <c r="X79" s="5">
        <f t="shared" si="13"/>
        <v>0</v>
      </c>
      <c r="Y79" s="111"/>
      <c r="Z79" s="111"/>
      <c r="AA79" s="111"/>
      <c r="AB79" s="5">
        <f t="shared" si="14"/>
        <v>0</v>
      </c>
    </row>
    <row r="80" spans="1:28" s="2" customFormat="1" ht="24" hidden="1" x14ac:dyDescent="0.25">
      <c r="A80" s="3">
        <v>35</v>
      </c>
      <c r="B80" s="25" t="s">
        <v>59</v>
      </c>
      <c r="C80" s="4" t="s">
        <v>73</v>
      </c>
      <c r="D80" s="1">
        <v>37200</v>
      </c>
      <c r="E80" s="5"/>
      <c r="F80" s="85">
        <v>37200</v>
      </c>
      <c r="G80" s="5"/>
      <c r="H80" s="5"/>
      <c r="I80" s="39"/>
      <c r="J80" s="1">
        <f t="shared" si="1"/>
        <v>0</v>
      </c>
      <c r="K80" s="5"/>
      <c r="L80" s="5"/>
      <c r="M80" s="5"/>
      <c r="N80" s="5">
        <f t="shared" ref="N80:N84" si="15">J80-K80+L80</f>
        <v>0</v>
      </c>
      <c r="O80" s="5"/>
      <c r="P80" s="5"/>
      <c r="Q80" s="5"/>
      <c r="R80" s="5">
        <f t="shared" si="11"/>
        <v>0</v>
      </c>
      <c r="S80" s="5"/>
      <c r="T80" s="5">
        <f t="shared" si="12"/>
        <v>0</v>
      </c>
      <c r="U80" s="111"/>
      <c r="V80" s="111"/>
      <c r="W80" s="111"/>
      <c r="X80" s="5">
        <f t="shared" si="13"/>
        <v>0</v>
      </c>
      <c r="Y80" s="111"/>
      <c r="Z80" s="111"/>
      <c r="AA80" s="111"/>
      <c r="AB80" s="5">
        <f t="shared" si="14"/>
        <v>0</v>
      </c>
    </row>
    <row r="81" spans="1:28" s="2" customFormat="1" ht="24" hidden="1" x14ac:dyDescent="0.25">
      <c r="A81" s="3">
        <v>35</v>
      </c>
      <c r="B81" s="25" t="s">
        <v>44</v>
      </c>
      <c r="C81" s="4" t="s">
        <v>85</v>
      </c>
      <c r="D81" s="1">
        <v>155562.85</v>
      </c>
      <c r="E81" s="5"/>
      <c r="F81" s="39">
        <f>D81</f>
        <v>155562.85</v>
      </c>
      <c r="G81" s="5"/>
      <c r="H81" s="5"/>
      <c r="I81" s="39"/>
      <c r="J81" s="1">
        <f t="shared" si="1"/>
        <v>0</v>
      </c>
      <c r="K81" s="5"/>
      <c r="L81" s="5"/>
      <c r="M81" s="5"/>
      <c r="N81" s="5">
        <f t="shared" si="15"/>
        <v>0</v>
      </c>
      <c r="O81" s="5"/>
      <c r="P81" s="5"/>
      <c r="Q81" s="5"/>
      <c r="R81" s="5">
        <f t="shared" si="11"/>
        <v>0</v>
      </c>
      <c r="S81" s="5"/>
      <c r="T81" s="5">
        <f t="shared" si="12"/>
        <v>0</v>
      </c>
      <c r="U81" s="111"/>
      <c r="V81" s="111"/>
      <c r="W81" s="111"/>
      <c r="X81" s="5">
        <f t="shared" si="13"/>
        <v>0</v>
      </c>
      <c r="Y81" s="111"/>
      <c r="Z81" s="111"/>
      <c r="AA81" s="111"/>
      <c r="AB81" s="5">
        <f t="shared" si="14"/>
        <v>0</v>
      </c>
    </row>
    <row r="82" spans="1:28" s="23" customFormat="1" ht="19.5" hidden="1" x14ac:dyDescent="0.3">
      <c r="A82" s="24">
        <v>40</v>
      </c>
      <c r="B82" s="18"/>
      <c r="C82" s="19" t="s">
        <v>28</v>
      </c>
      <c r="D82" s="20"/>
      <c r="E82" s="5"/>
      <c r="F82" s="43"/>
      <c r="G82" s="5"/>
      <c r="H82" s="5"/>
      <c r="I82" s="43"/>
      <c r="J82" s="1"/>
      <c r="K82" s="21"/>
      <c r="L82" s="21"/>
      <c r="M82" s="21"/>
      <c r="N82" s="5">
        <f t="shared" si="15"/>
        <v>0</v>
      </c>
      <c r="O82" s="21"/>
      <c r="P82" s="21"/>
      <c r="Q82" s="21"/>
      <c r="R82" s="5">
        <f t="shared" si="11"/>
        <v>0</v>
      </c>
      <c r="S82" s="21"/>
      <c r="T82" s="5">
        <f t="shared" si="12"/>
        <v>0</v>
      </c>
      <c r="U82" s="113"/>
      <c r="V82" s="113"/>
      <c r="W82" s="113"/>
      <c r="X82" s="5">
        <f t="shared" si="13"/>
        <v>0</v>
      </c>
      <c r="Y82" s="113"/>
      <c r="Z82" s="113"/>
      <c r="AA82" s="113"/>
      <c r="AB82" s="5">
        <f t="shared" si="14"/>
        <v>0</v>
      </c>
    </row>
    <row r="83" spans="1:28" s="45" customFormat="1" ht="19.5" customHeight="1" x14ac:dyDescent="0.3">
      <c r="A83" s="24">
        <v>45</v>
      </c>
      <c r="B83" s="18"/>
      <c r="C83" s="19" t="s">
        <v>29</v>
      </c>
      <c r="D83" s="1"/>
      <c r="E83" s="5"/>
      <c r="F83" s="44"/>
      <c r="G83" s="5"/>
      <c r="H83" s="5"/>
      <c r="I83" s="44"/>
      <c r="J83" s="1"/>
      <c r="K83" s="44"/>
      <c r="L83" s="44"/>
      <c r="M83" s="44"/>
      <c r="N83" s="5"/>
      <c r="O83" s="44"/>
      <c r="P83" s="44"/>
      <c r="Q83" s="44"/>
      <c r="R83" s="5"/>
      <c r="S83" s="44"/>
      <c r="T83" s="5">
        <f t="shared" si="12"/>
        <v>0</v>
      </c>
      <c r="U83" s="119"/>
      <c r="V83" s="119"/>
      <c r="W83" s="119"/>
      <c r="X83" s="5">
        <f t="shared" si="13"/>
        <v>0</v>
      </c>
      <c r="Y83" s="119"/>
      <c r="Z83" s="119"/>
      <c r="AA83" s="119"/>
      <c r="AB83" s="5"/>
    </row>
    <row r="84" spans="1:28" s="45" customFormat="1" ht="29.25" customHeight="1" x14ac:dyDescent="0.3">
      <c r="A84" s="3">
        <v>45</v>
      </c>
      <c r="B84" s="25" t="s">
        <v>151</v>
      </c>
      <c r="C84" s="4" t="s">
        <v>155</v>
      </c>
      <c r="D84" s="1"/>
      <c r="E84" s="5"/>
      <c r="F84" s="44"/>
      <c r="G84" s="5"/>
      <c r="H84" s="5"/>
      <c r="I84" s="44"/>
      <c r="J84" s="1">
        <v>0</v>
      </c>
      <c r="K84" s="44"/>
      <c r="L84" s="5">
        <v>37200</v>
      </c>
      <c r="M84" s="5">
        <v>37200</v>
      </c>
      <c r="N84" s="5">
        <f t="shared" si="15"/>
        <v>37200</v>
      </c>
      <c r="O84" s="44"/>
      <c r="P84" s="5"/>
      <c r="Q84" s="5">
        <v>37200</v>
      </c>
      <c r="R84" s="5">
        <f>N84-O84+P84</f>
        <v>37200</v>
      </c>
      <c r="S84" s="5">
        <v>0</v>
      </c>
      <c r="T84" s="5">
        <f t="shared" si="12"/>
        <v>37200</v>
      </c>
      <c r="U84" s="111"/>
      <c r="V84" s="111"/>
      <c r="W84" s="111"/>
      <c r="X84" s="5">
        <f t="shared" si="13"/>
        <v>37200</v>
      </c>
      <c r="Y84" s="111"/>
      <c r="Z84" s="111"/>
      <c r="AA84" s="111"/>
      <c r="AB84" s="5">
        <f t="shared" si="14"/>
        <v>37200</v>
      </c>
    </row>
    <row r="85" spans="1:28" s="2" customFormat="1" hidden="1" x14ac:dyDescent="0.25">
      <c r="A85" s="3">
        <v>45</v>
      </c>
      <c r="B85" s="27" t="s">
        <v>34</v>
      </c>
      <c r="C85" s="4" t="s">
        <v>35</v>
      </c>
      <c r="D85" s="1">
        <v>10000</v>
      </c>
      <c r="E85" s="5"/>
      <c r="F85" s="5">
        <v>10000</v>
      </c>
      <c r="G85" s="5"/>
      <c r="H85" s="5"/>
      <c r="I85" s="5"/>
      <c r="J85" s="1">
        <f t="shared" si="1"/>
        <v>0</v>
      </c>
      <c r="K85" s="5"/>
      <c r="L85" s="5"/>
      <c r="M85" s="5"/>
      <c r="N85" s="5">
        <f t="shared" si="2"/>
        <v>0</v>
      </c>
      <c r="O85" s="5"/>
      <c r="P85" s="5"/>
      <c r="Q85" s="5"/>
      <c r="R85" s="5">
        <f>N85-O85+P85</f>
        <v>0</v>
      </c>
      <c r="S85" s="5"/>
      <c r="T85" s="5">
        <f t="shared" si="12"/>
        <v>0</v>
      </c>
      <c r="U85" s="111"/>
      <c r="V85" s="111"/>
      <c r="W85" s="111"/>
      <c r="X85" s="5">
        <f t="shared" si="13"/>
        <v>0</v>
      </c>
      <c r="Y85" s="111"/>
      <c r="Z85" s="111"/>
      <c r="AA85" s="111"/>
      <c r="AB85" s="5">
        <f t="shared" si="14"/>
        <v>0</v>
      </c>
    </row>
    <row r="86" spans="1:28" s="2" customFormat="1" ht="24" x14ac:dyDescent="0.25">
      <c r="A86" s="3">
        <v>45</v>
      </c>
      <c r="B86" s="27" t="s">
        <v>10</v>
      </c>
      <c r="C86" s="4" t="s">
        <v>51</v>
      </c>
      <c r="D86" s="1">
        <v>100</v>
      </c>
      <c r="E86" s="5"/>
      <c r="F86" s="5"/>
      <c r="G86" s="5"/>
      <c r="H86" s="5"/>
      <c r="I86" s="5"/>
      <c r="J86" s="1">
        <f t="shared" si="1"/>
        <v>100</v>
      </c>
      <c r="K86" s="5"/>
      <c r="L86" s="5"/>
      <c r="M86" s="5"/>
      <c r="N86" s="5">
        <f t="shared" si="2"/>
        <v>100</v>
      </c>
      <c r="O86" s="5"/>
      <c r="P86" s="5"/>
      <c r="Q86" s="5"/>
      <c r="R86" s="5">
        <f>N86-O86+P86</f>
        <v>100</v>
      </c>
      <c r="S86" s="5">
        <v>0</v>
      </c>
      <c r="T86" s="5">
        <f t="shared" si="12"/>
        <v>100</v>
      </c>
      <c r="U86" s="111"/>
      <c r="V86" s="111"/>
      <c r="W86" s="111"/>
      <c r="X86" s="5">
        <f t="shared" si="13"/>
        <v>100</v>
      </c>
      <c r="Y86" s="111"/>
      <c r="Z86" s="111">
        <v>100</v>
      </c>
      <c r="AA86" s="111"/>
      <c r="AB86" s="5">
        <f t="shared" si="14"/>
        <v>0</v>
      </c>
    </row>
    <row r="87" spans="1:28" s="51" customFormat="1" ht="19.5" x14ac:dyDescent="0.3">
      <c r="A87" s="46"/>
      <c r="B87" s="47"/>
      <c r="C87" s="48" t="s">
        <v>30</v>
      </c>
      <c r="D87" s="49">
        <f>SUM(D4:D86)</f>
        <v>2790387.3400000003</v>
      </c>
      <c r="E87" s="50">
        <f>SUM(E4:E86)</f>
        <v>535703.24</v>
      </c>
      <c r="F87" s="50">
        <f>SUM(F4:F86)</f>
        <v>283009.56</v>
      </c>
      <c r="G87" s="50">
        <f>SUM(G4:G86)</f>
        <v>283009.56</v>
      </c>
      <c r="H87" s="50"/>
      <c r="I87" s="50">
        <f t="shared" ref="I87:AB87" si="16">SUM(I4:I86)</f>
        <v>834270</v>
      </c>
      <c r="J87" s="49">
        <f t="shared" si="16"/>
        <v>3088954.1</v>
      </c>
      <c r="K87" s="49">
        <f t="shared" si="16"/>
        <v>471400</v>
      </c>
      <c r="L87" s="49">
        <f t="shared" si="16"/>
        <v>471400</v>
      </c>
      <c r="M87" s="49">
        <f t="shared" si="16"/>
        <v>834270</v>
      </c>
      <c r="N87" s="49">
        <f t="shared" si="16"/>
        <v>3088954.1</v>
      </c>
      <c r="O87" s="49">
        <f t="shared" si="16"/>
        <v>188400</v>
      </c>
      <c r="P87" s="49">
        <f t="shared" si="16"/>
        <v>188400</v>
      </c>
      <c r="Q87" s="49">
        <f t="shared" si="16"/>
        <v>834270</v>
      </c>
      <c r="R87" s="49">
        <f t="shared" si="16"/>
        <v>2938443.05</v>
      </c>
      <c r="S87" s="49">
        <f t="shared" si="16"/>
        <v>1111684.1300000001</v>
      </c>
      <c r="T87" s="49">
        <f t="shared" si="16"/>
        <v>1826758.92</v>
      </c>
      <c r="U87" s="49">
        <f t="shared" si="16"/>
        <v>366577.36</v>
      </c>
      <c r="V87" s="49">
        <f t="shared" si="16"/>
        <v>366577.36</v>
      </c>
      <c r="W87" s="49">
        <f t="shared" si="16"/>
        <v>834270</v>
      </c>
      <c r="X87" s="49">
        <f t="shared" si="16"/>
        <v>2661028.92</v>
      </c>
      <c r="Y87" s="49">
        <f t="shared" si="16"/>
        <v>161371.03</v>
      </c>
      <c r="Z87" s="49">
        <f t="shared" si="16"/>
        <v>194638.03</v>
      </c>
      <c r="AA87" s="49">
        <f t="shared" si="16"/>
        <v>194638.03</v>
      </c>
      <c r="AB87" s="49">
        <f t="shared" si="16"/>
        <v>2499657.89</v>
      </c>
    </row>
    <row r="88" spans="1:28" s="51" customFormat="1" ht="19.5" x14ac:dyDescent="0.3">
      <c r="A88" s="52"/>
      <c r="B88" s="53"/>
      <c r="C88" s="48"/>
      <c r="D88" s="49"/>
      <c r="E88" s="54"/>
      <c r="F88" s="54"/>
      <c r="G88" s="54"/>
      <c r="H88" s="54"/>
      <c r="I88" s="54"/>
      <c r="J88" s="55"/>
      <c r="K88" s="89"/>
      <c r="L88" s="89"/>
      <c r="O88" s="89"/>
      <c r="P88" s="89"/>
      <c r="R88" s="132"/>
      <c r="S88" s="89"/>
      <c r="T88" s="89"/>
      <c r="U88" s="120"/>
      <c r="V88" s="120"/>
      <c r="W88" s="120"/>
      <c r="X88" s="89"/>
      <c r="Y88" s="120"/>
      <c r="Z88" s="120">
        <f>Z87-AA87</f>
        <v>0</v>
      </c>
      <c r="AA88" s="120"/>
      <c r="AB88" s="89"/>
    </row>
    <row r="89" spans="1:28" ht="15.75" x14ac:dyDescent="0.25">
      <c r="C89" s="90" t="s">
        <v>174</v>
      </c>
      <c r="D89" s="58" t="e">
        <f>#REF!-#REF!</f>
        <v>#REF!</v>
      </c>
      <c r="J89" s="59"/>
      <c r="R89" s="131">
        <f>R87-T87</f>
        <v>1111684.1299999999</v>
      </c>
      <c r="T89" s="59"/>
      <c r="U89" s="144"/>
      <c r="V89" s="144"/>
      <c r="W89" s="144"/>
      <c r="X89" s="59"/>
      <c r="Y89" s="144"/>
      <c r="Z89" s="144"/>
      <c r="AA89" s="144"/>
      <c r="AB89" s="59"/>
    </row>
    <row r="90" spans="1:28" x14ac:dyDescent="0.25">
      <c r="D90" s="59"/>
      <c r="T90" s="59"/>
      <c r="U90" s="144"/>
      <c r="V90" s="144"/>
      <c r="W90" s="144"/>
      <c r="X90" s="59"/>
      <c r="Y90" s="144"/>
      <c r="Z90" s="144"/>
      <c r="AA90" s="144"/>
      <c r="AB90" s="59"/>
    </row>
    <row r="91" spans="1:28" x14ac:dyDescent="0.25">
      <c r="D91" s="59"/>
      <c r="L91" s="59"/>
      <c r="P91" s="59"/>
      <c r="T91" s="59"/>
      <c r="U91" s="144"/>
      <c r="V91" s="144"/>
      <c r="W91" s="144"/>
      <c r="X91" s="59"/>
      <c r="Y91" s="144"/>
      <c r="Z91" s="144"/>
      <c r="AA91" s="144"/>
      <c r="AB91" s="59"/>
    </row>
    <row r="92" spans="1:28" x14ac:dyDescent="0.25">
      <c r="D92" s="59">
        <v>316866</v>
      </c>
      <c r="J92" s="59"/>
    </row>
    <row r="93" spans="1:28" x14ac:dyDescent="0.25">
      <c r="C93" s="60"/>
      <c r="D93" s="59">
        <v>150000</v>
      </c>
    </row>
    <row r="94" spans="1:28" s="59" customFormat="1" x14ac:dyDescent="0.25">
      <c r="A94" s="56"/>
      <c r="B94" s="57"/>
      <c r="C94" s="60"/>
      <c r="D94" s="59">
        <v>186707</v>
      </c>
      <c r="J94" s="56"/>
      <c r="K94" s="56"/>
      <c r="O94" s="56"/>
      <c r="S94" s="56"/>
      <c r="T94" s="56"/>
      <c r="U94" s="121"/>
      <c r="V94" s="121"/>
      <c r="W94" s="121"/>
      <c r="Y94" s="121"/>
      <c r="Z94" s="121"/>
      <c r="AA94" s="121"/>
    </row>
    <row r="95" spans="1:28" s="59" customFormat="1" x14ac:dyDescent="0.25">
      <c r="A95" s="56"/>
      <c r="B95" s="57"/>
      <c r="C95" s="56"/>
      <c r="D95" s="61">
        <f>SUM(D92:D94)</f>
        <v>653573</v>
      </c>
      <c r="J95" s="56"/>
      <c r="K95" s="56"/>
      <c r="O95" s="56"/>
      <c r="S95" s="56"/>
      <c r="T95" s="56"/>
      <c r="U95" s="121"/>
      <c r="V95" s="121"/>
      <c r="W95" s="121"/>
      <c r="Y95" s="121"/>
      <c r="Z95" s="121"/>
      <c r="AA95" s="121"/>
    </row>
  </sheetData>
  <mergeCells count="3">
    <mergeCell ref="A1:B1"/>
    <mergeCell ref="A2:D2"/>
    <mergeCell ref="A3:B3"/>
  </mergeCells>
  <pageMargins left="0.25" right="0.25" top="0.75" bottom="0.75" header="0.3" footer="0.3"/>
  <pageSetup paperSize="8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5"/>
  <sheetViews>
    <sheetView topLeftCell="A2" zoomScale="80" zoomScaleNormal="80" workbookViewId="0">
      <pane ySplit="2" topLeftCell="A25" activePane="bottomLeft" state="frozen"/>
      <selection activeCell="A2" sqref="A2"/>
      <selection pane="bottomLeft" activeCell="AF3" sqref="AF3"/>
    </sheetView>
  </sheetViews>
  <sheetFormatPr defaultColWidth="9.140625" defaultRowHeight="15" x14ac:dyDescent="0.25"/>
  <cols>
    <col min="1" max="1" width="5" style="56" customWidth="1"/>
    <col min="2" max="2" width="11.85546875" style="57" customWidth="1"/>
    <col min="3" max="3" width="56.140625" style="56" customWidth="1"/>
    <col min="4" max="4" width="18.28515625" style="56" hidden="1" customWidth="1"/>
    <col min="5" max="5" width="15.85546875" style="59" hidden="1" customWidth="1"/>
    <col min="6" max="6" width="15" style="59" hidden="1" customWidth="1"/>
    <col min="7" max="8" width="15.85546875" style="59" hidden="1" customWidth="1"/>
    <col min="9" max="9" width="13.85546875" style="59" hidden="1" customWidth="1"/>
    <col min="10" max="10" width="18.5703125" style="56" hidden="1" customWidth="1"/>
    <col min="11" max="11" width="17.42578125" style="56" hidden="1" customWidth="1"/>
    <col min="12" max="12" width="15.7109375" style="56" hidden="1" customWidth="1"/>
    <col min="13" max="13" width="19.5703125" style="56" hidden="1" customWidth="1"/>
    <col min="14" max="14" width="22" style="56" hidden="1" customWidth="1"/>
    <col min="15" max="15" width="17.42578125" style="56" hidden="1" customWidth="1"/>
    <col min="16" max="16" width="15.7109375" style="56" hidden="1" customWidth="1"/>
    <col min="17" max="17" width="19.5703125" style="56" hidden="1" customWidth="1"/>
    <col min="18" max="18" width="22" style="56" hidden="1" customWidth="1"/>
    <col min="19" max="19" width="20.85546875" style="56" hidden="1" customWidth="1"/>
    <col min="20" max="20" width="20.85546875" style="56" customWidth="1"/>
    <col min="21" max="22" width="20.85546875" style="121" hidden="1" customWidth="1"/>
    <col min="23" max="23" width="20.85546875" style="121" customWidth="1"/>
    <col min="24" max="24" width="22" style="56" customWidth="1"/>
    <col min="25" max="25" width="17.140625" style="121" customWidth="1"/>
    <col min="26" max="26" width="17.42578125" style="121" customWidth="1"/>
    <col min="27" max="27" width="15.7109375" style="121" customWidth="1"/>
    <col min="28" max="28" width="22" style="56" customWidth="1"/>
    <col min="29" max="29" width="17.28515625" style="121" customWidth="1"/>
    <col min="30" max="30" width="17.5703125" style="121" customWidth="1"/>
    <col min="31" max="31" width="18" style="121" customWidth="1"/>
    <col min="32" max="32" width="22" style="56" customWidth="1"/>
    <col min="33" max="33" width="19.42578125" style="56" customWidth="1"/>
    <col min="34" max="34" width="19" style="56" customWidth="1"/>
    <col min="35" max="35" width="17" style="56" customWidth="1"/>
    <col min="36" max="16384" width="9.140625" style="56"/>
  </cols>
  <sheetData>
    <row r="1" spans="1:44" s="14" customFormat="1" ht="32.25" hidden="1" customHeight="1" x14ac:dyDescent="0.25">
      <c r="A1" s="148" t="s">
        <v>0</v>
      </c>
      <c r="B1" s="148"/>
      <c r="C1" s="9" t="s">
        <v>1</v>
      </c>
      <c r="D1" s="10" t="s">
        <v>39</v>
      </c>
      <c r="E1" s="11"/>
      <c r="F1" s="12"/>
      <c r="G1" s="12"/>
      <c r="H1" s="12"/>
      <c r="I1" s="12"/>
      <c r="J1" s="13" t="s">
        <v>40</v>
      </c>
      <c r="U1" s="108"/>
      <c r="V1" s="108"/>
      <c r="W1" s="108"/>
      <c r="Y1" s="108"/>
      <c r="Z1" s="108"/>
      <c r="AA1" s="108"/>
      <c r="AC1" s="108"/>
      <c r="AD1" s="108"/>
      <c r="AE1" s="108"/>
    </row>
    <row r="2" spans="1:44" s="2" customFormat="1" ht="20.25" customHeight="1" x14ac:dyDescent="0.25">
      <c r="A2" s="149" t="s">
        <v>190</v>
      </c>
      <c r="B2" s="149"/>
      <c r="C2" s="149"/>
      <c r="D2" s="149"/>
      <c r="E2" s="15"/>
      <c r="F2" s="15"/>
      <c r="G2" s="15"/>
      <c r="H2" s="15"/>
      <c r="I2" s="15"/>
      <c r="U2" s="109"/>
      <c r="V2" s="109"/>
      <c r="W2" s="109"/>
      <c r="Y2" s="109"/>
      <c r="Z2" s="109"/>
      <c r="AA2" s="109"/>
      <c r="AC2" s="109"/>
      <c r="AD2" s="109"/>
      <c r="AE2" s="109"/>
    </row>
    <row r="3" spans="1:44" s="14" customFormat="1" ht="61.5" customHeight="1" x14ac:dyDescent="0.25">
      <c r="A3" s="148" t="s">
        <v>0</v>
      </c>
      <c r="B3" s="148"/>
      <c r="C3" s="9" t="s">
        <v>1</v>
      </c>
      <c r="D3" s="10" t="s">
        <v>72</v>
      </c>
      <c r="E3" s="16" t="s">
        <v>95</v>
      </c>
      <c r="F3" s="16" t="s">
        <v>48</v>
      </c>
      <c r="G3" s="16" t="s">
        <v>49</v>
      </c>
      <c r="H3" s="16" t="s">
        <v>50</v>
      </c>
      <c r="I3" s="16" t="s">
        <v>68</v>
      </c>
      <c r="J3" s="13" t="s">
        <v>96</v>
      </c>
      <c r="K3" s="92" t="s">
        <v>48</v>
      </c>
      <c r="L3" s="92" t="s">
        <v>49</v>
      </c>
      <c r="M3" s="92" t="s">
        <v>68</v>
      </c>
      <c r="N3" s="13" t="s">
        <v>123</v>
      </c>
      <c r="O3" s="92" t="s">
        <v>48</v>
      </c>
      <c r="P3" s="92" t="s">
        <v>49</v>
      </c>
      <c r="Q3" s="92" t="s">
        <v>68</v>
      </c>
      <c r="R3" s="133" t="s">
        <v>132</v>
      </c>
      <c r="S3" s="102" t="s">
        <v>145</v>
      </c>
      <c r="T3" s="102" t="s">
        <v>133</v>
      </c>
      <c r="U3" s="92" t="s">
        <v>48</v>
      </c>
      <c r="V3" s="92" t="s">
        <v>49</v>
      </c>
      <c r="W3" s="102" t="s">
        <v>137</v>
      </c>
      <c r="X3" s="102" t="s">
        <v>172</v>
      </c>
      <c r="Y3" s="92" t="s">
        <v>173</v>
      </c>
      <c r="Z3" s="92" t="s">
        <v>48</v>
      </c>
      <c r="AA3" s="92" t="s">
        <v>49</v>
      </c>
      <c r="AB3" s="102" t="s">
        <v>184</v>
      </c>
      <c r="AC3" s="92" t="s">
        <v>173</v>
      </c>
      <c r="AD3" s="92" t="s">
        <v>48</v>
      </c>
      <c r="AE3" s="92" t="s">
        <v>49</v>
      </c>
      <c r="AF3" s="102" t="s">
        <v>191</v>
      </c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</row>
    <row r="4" spans="1:44" s="23" customFormat="1" ht="19.5" x14ac:dyDescent="0.3">
      <c r="A4" s="17" t="s">
        <v>2</v>
      </c>
      <c r="B4" s="18"/>
      <c r="C4" s="19" t="s">
        <v>3</v>
      </c>
      <c r="D4" s="20"/>
      <c r="E4" s="21"/>
      <c r="F4" s="21"/>
      <c r="G4" s="21"/>
      <c r="H4" s="21"/>
      <c r="I4" s="21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110"/>
      <c r="V4" s="110"/>
      <c r="W4" s="110"/>
      <c r="X4" s="22"/>
      <c r="Y4" s="110"/>
      <c r="Z4" s="110"/>
      <c r="AA4" s="110"/>
      <c r="AB4" s="22"/>
      <c r="AC4" s="110"/>
      <c r="AD4" s="110"/>
      <c r="AE4" s="110"/>
      <c r="AF4" s="22"/>
    </row>
    <row r="5" spans="1:44" s="23" customFormat="1" ht="39" x14ac:dyDescent="0.3">
      <c r="A5" s="24">
        <v>10</v>
      </c>
      <c r="B5" s="18"/>
      <c r="C5" s="19" t="s">
        <v>4</v>
      </c>
      <c r="D5" s="20"/>
      <c r="E5" s="21"/>
      <c r="F5" s="21"/>
      <c r="G5" s="21"/>
      <c r="H5" s="21"/>
      <c r="I5" s="21"/>
      <c r="J5" s="1"/>
      <c r="K5" s="22"/>
      <c r="L5" s="22"/>
      <c r="M5" s="22"/>
      <c r="N5" s="22"/>
      <c r="O5" s="22"/>
      <c r="P5" s="22"/>
      <c r="Q5" s="22"/>
      <c r="R5" s="22"/>
      <c r="S5" s="22"/>
      <c r="T5" s="21"/>
      <c r="U5" s="113"/>
      <c r="V5" s="113"/>
      <c r="W5" s="113"/>
      <c r="X5" s="21"/>
      <c r="Y5" s="113"/>
      <c r="Z5" s="113"/>
      <c r="AA5" s="113"/>
      <c r="AB5" s="21"/>
      <c r="AC5" s="113"/>
      <c r="AD5" s="113"/>
      <c r="AE5" s="113"/>
      <c r="AF5" s="21"/>
    </row>
    <row r="6" spans="1:44" s="2" customFormat="1" ht="24" hidden="1" x14ac:dyDescent="0.25">
      <c r="A6" s="3">
        <v>10</v>
      </c>
      <c r="B6" s="25" t="s">
        <v>52</v>
      </c>
      <c r="C6" s="4" t="s">
        <v>67</v>
      </c>
      <c r="D6" s="1">
        <v>72090</v>
      </c>
      <c r="E6" s="5"/>
      <c r="F6" s="5"/>
      <c r="G6" s="26"/>
      <c r="H6" s="26"/>
      <c r="I6" s="26"/>
      <c r="J6" s="1">
        <f>D6-E6-F6+G6</f>
        <v>72090</v>
      </c>
      <c r="K6" s="5">
        <v>72090</v>
      </c>
      <c r="L6" s="5"/>
      <c r="M6" s="5"/>
      <c r="N6" s="5">
        <f>J6-K6+L6</f>
        <v>0</v>
      </c>
      <c r="O6" s="5"/>
      <c r="P6" s="5"/>
      <c r="Q6" s="5"/>
      <c r="R6" s="5">
        <f t="shared" ref="R6:R12" si="0">N6-O6+P6</f>
        <v>0</v>
      </c>
      <c r="S6" s="5"/>
      <c r="T6" s="5"/>
      <c r="U6" s="111"/>
      <c r="V6" s="111"/>
      <c r="W6" s="111"/>
      <c r="X6" s="5">
        <f>P6-Q6+R6</f>
        <v>0</v>
      </c>
      <c r="Y6" s="111"/>
      <c r="Z6" s="111"/>
      <c r="AA6" s="111"/>
      <c r="AB6" s="5">
        <f>S6-T6+U6</f>
        <v>0</v>
      </c>
      <c r="AC6" s="111"/>
      <c r="AD6" s="111"/>
      <c r="AE6" s="111"/>
      <c r="AF6" s="5">
        <f>W6-X6+Y6</f>
        <v>0</v>
      </c>
    </row>
    <row r="7" spans="1:44" s="2" customFormat="1" ht="24" x14ac:dyDescent="0.25">
      <c r="A7" s="3">
        <v>10</v>
      </c>
      <c r="B7" s="25" t="s">
        <v>97</v>
      </c>
      <c r="C7" s="4" t="s">
        <v>98</v>
      </c>
      <c r="D7" s="1"/>
      <c r="E7" s="5"/>
      <c r="F7" s="5"/>
      <c r="G7" s="26"/>
      <c r="H7" s="26"/>
      <c r="I7" s="26"/>
      <c r="J7" s="1">
        <v>0</v>
      </c>
      <c r="K7" s="5"/>
      <c r="L7" s="5">
        <v>74400</v>
      </c>
      <c r="M7" s="5">
        <v>2310</v>
      </c>
      <c r="N7" s="5">
        <f>J7-K7+L7</f>
        <v>74400</v>
      </c>
      <c r="O7" s="5"/>
      <c r="P7" s="5"/>
      <c r="Q7" s="5">
        <v>2310</v>
      </c>
      <c r="R7" s="5">
        <f t="shared" si="0"/>
        <v>74400</v>
      </c>
      <c r="S7" s="5">
        <v>0</v>
      </c>
      <c r="T7" s="5">
        <f>R7-S7</f>
        <v>74400</v>
      </c>
      <c r="U7" s="111"/>
      <c r="V7" s="111"/>
      <c r="W7" s="111"/>
      <c r="X7" s="5">
        <f>T7-U7+V7+W7</f>
        <v>74400</v>
      </c>
      <c r="Y7" s="111"/>
      <c r="Z7" s="111"/>
      <c r="AA7" s="111"/>
      <c r="AB7" s="5">
        <f>X7-Y7-Z7+AA7</f>
        <v>74400</v>
      </c>
      <c r="AC7" s="111"/>
      <c r="AD7" s="111"/>
      <c r="AE7" s="111"/>
      <c r="AF7" s="5">
        <f>AB7-AC7-AD7+AE7</f>
        <v>74400</v>
      </c>
    </row>
    <row r="8" spans="1:44" s="2" customFormat="1" ht="24" hidden="1" x14ac:dyDescent="0.25">
      <c r="A8" s="3">
        <v>10</v>
      </c>
      <c r="B8" s="27" t="s">
        <v>9</v>
      </c>
      <c r="C8" s="4" t="s">
        <v>70</v>
      </c>
      <c r="D8" s="1">
        <v>7927.94</v>
      </c>
      <c r="E8" s="5"/>
      <c r="F8" s="5">
        <f>D8</f>
        <v>7927.94</v>
      </c>
      <c r="G8" s="5"/>
      <c r="H8" s="5"/>
      <c r="I8" s="5"/>
      <c r="J8" s="1">
        <f t="shared" ref="J8:J86" si="1">D8-E8-F8+G8</f>
        <v>0</v>
      </c>
      <c r="K8" s="5"/>
      <c r="L8" s="5"/>
      <c r="M8" s="5"/>
      <c r="N8" s="5">
        <f t="shared" ref="N8:N86" si="2">J8-K8+L8</f>
        <v>0</v>
      </c>
      <c r="O8" s="5"/>
      <c r="P8" s="5"/>
      <c r="Q8" s="5"/>
      <c r="R8" s="5">
        <f t="shared" si="0"/>
        <v>0</v>
      </c>
      <c r="S8" s="5"/>
      <c r="T8" s="5">
        <f t="shared" ref="T8:T75" si="3">R8-S8</f>
        <v>0</v>
      </c>
      <c r="U8" s="111"/>
      <c r="V8" s="111"/>
      <c r="W8" s="111"/>
      <c r="X8" s="5">
        <f t="shared" ref="X8:X75" si="4">T8-U8+V8+W8</f>
        <v>0</v>
      </c>
      <c r="Y8" s="111"/>
      <c r="Z8" s="111"/>
      <c r="AA8" s="111"/>
      <c r="AB8" s="5">
        <f t="shared" ref="AB8:AB75" si="5">X8-Y8-Z8+AA8</f>
        <v>0</v>
      </c>
      <c r="AC8" s="111"/>
      <c r="AD8" s="111"/>
      <c r="AE8" s="111"/>
      <c r="AF8" s="5">
        <f t="shared" ref="AF8:AF72" si="6">AB8-AC8-AD8+AE8</f>
        <v>0</v>
      </c>
    </row>
    <row r="9" spans="1:44" s="2" customFormat="1" hidden="1" x14ac:dyDescent="0.25">
      <c r="A9" s="3">
        <v>10</v>
      </c>
      <c r="B9" s="27" t="s">
        <v>88</v>
      </c>
      <c r="C9" s="4" t="s">
        <v>89</v>
      </c>
      <c r="D9" s="88">
        <v>11600</v>
      </c>
      <c r="E9" s="87">
        <v>11594</v>
      </c>
      <c r="F9" s="5">
        <v>6</v>
      </c>
      <c r="G9" s="5"/>
      <c r="H9" s="5"/>
      <c r="I9" s="5"/>
      <c r="J9" s="1">
        <f t="shared" si="1"/>
        <v>0</v>
      </c>
      <c r="K9" s="5"/>
      <c r="L9" s="5"/>
      <c r="M9" s="5"/>
      <c r="N9" s="5">
        <f t="shared" si="2"/>
        <v>0</v>
      </c>
      <c r="O9" s="5"/>
      <c r="P9" s="5"/>
      <c r="Q9" s="5"/>
      <c r="R9" s="5">
        <f t="shared" si="0"/>
        <v>0</v>
      </c>
      <c r="S9" s="5"/>
      <c r="T9" s="5">
        <f t="shared" si="3"/>
        <v>0</v>
      </c>
      <c r="U9" s="111"/>
      <c r="V9" s="111"/>
      <c r="W9" s="111"/>
      <c r="X9" s="5">
        <f t="shared" si="4"/>
        <v>0</v>
      </c>
      <c r="Y9" s="111"/>
      <c r="Z9" s="111"/>
      <c r="AA9" s="111"/>
      <c r="AB9" s="5">
        <f t="shared" si="5"/>
        <v>0</v>
      </c>
      <c r="AC9" s="111"/>
      <c r="AD9" s="111"/>
      <c r="AE9" s="111"/>
      <c r="AF9" s="5">
        <f t="shared" si="6"/>
        <v>0</v>
      </c>
    </row>
    <row r="10" spans="1:44" s="2" customFormat="1" hidden="1" x14ac:dyDescent="0.25">
      <c r="A10" s="3">
        <v>10</v>
      </c>
      <c r="B10" s="27" t="s">
        <v>38</v>
      </c>
      <c r="C10" s="4" t="s">
        <v>37</v>
      </c>
      <c r="D10" s="1">
        <v>8420</v>
      </c>
      <c r="E10" s="5">
        <f>D10</f>
        <v>8420</v>
      </c>
      <c r="F10" s="5"/>
      <c r="G10" s="28"/>
      <c r="H10" s="28"/>
      <c r="I10" s="28"/>
      <c r="J10" s="1">
        <f t="shared" si="1"/>
        <v>0</v>
      </c>
      <c r="K10" s="5"/>
      <c r="L10" s="5"/>
      <c r="M10" s="5"/>
      <c r="N10" s="5">
        <f t="shared" si="2"/>
        <v>0</v>
      </c>
      <c r="O10" s="5"/>
      <c r="P10" s="5"/>
      <c r="Q10" s="5"/>
      <c r="R10" s="5">
        <f t="shared" si="0"/>
        <v>0</v>
      </c>
      <c r="S10" s="5"/>
      <c r="T10" s="5">
        <f t="shared" si="3"/>
        <v>0</v>
      </c>
      <c r="U10" s="111"/>
      <c r="V10" s="111"/>
      <c r="W10" s="111"/>
      <c r="X10" s="5">
        <f t="shared" si="4"/>
        <v>0</v>
      </c>
      <c r="Y10" s="111"/>
      <c r="Z10" s="111"/>
      <c r="AA10" s="111"/>
      <c r="AB10" s="5">
        <f t="shared" si="5"/>
        <v>0</v>
      </c>
      <c r="AC10" s="111"/>
      <c r="AD10" s="111"/>
      <c r="AE10" s="111"/>
      <c r="AF10" s="5">
        <f t="shared" si="6"/>
        <v>0</v>
      </c>
    </row>
    <row r="11" spans="1:44" s="2" customFormat="1" ht="36" hidden="1" x14ac:dyDescent="0.25">
      <c r="A11" s="3">
        <v>10</v>
      </c>
      <c r="B11" s="25" t="s">
        <v>41</v>
      </c>
      <c r="C11" s="4" t="s">
        <v>69</v>
      </c>
      <c r="D11" s="1">
        <v>18538</v>
      </c>
      <c r="E11" s="5">
        <f>D11</f>
        <v>18538</v>
      </c>
      <c r="F11" s="5"/>
      <c r="G11" s="5"/>
      <c r="H11" s="5"/>
      <c r="I11" s="5"/>
      <c r="J11" s="1">
        <f t="shared" si="1"/>
        <v>0</v>
      </c>
      <c r="K11" s="5"/>
      <c r="L11" s="5"/>
      <c r="M11" s="5"/>
      <c r="N11" s="5">
        <f t="shared" si="2"/>
        <v>0</v>
      </c>
      <c r="O11" s="5"/>
      <c r="P11" s="5"/>
      <c r="Q11" s="5"/>
      <c r="R11" s="5">
        <f t="shared" si="0"/>
        <v>0</v>
      </c>
      <c r="S11" s="5"/>
      <c r="T11" s="5">
        <f t="shared" si="3"/>
        <v>0</v>
      </c>
      <c r="U11" s="111"/>
      <c r="V11" s="111"/>
      <c r="W11" s="111"/>
      <c r="X11" s="5">
        <f t="shared" si="4"/>
        <v>0</v>
      </c>
      <c r="Y11" s="111"/>
      <c r="Z11" s="111"/>
      <c r="AA11" s="111"/>
      <c r="AB11" s="5">
        <f t="shared" si="5"/>
        <v>0</v>
      </c>
      <c r="AC11" s="111"/>
      <c r="AD11" s="111"/>
      <c r="AE11" s="111"/>
      <c r="AF11" s="5">
        <f t="shared" si="6"/>
        <v>0</v>
      </c>
    </row>
    <row r="12" spans="1:44" s="2" customFormat="1" ht="22.5" customHeight="1" x14ac:dyDescent="0.25">
      <c r="A12" s="3">
        <v>10</v>
      </c>
      <c r="B12" s="25" t="s">
        <v>34</v>
      </c>
      <c r="C12" s="4" t="s">
        <v>176</v>
      </c>
      <c r="D12" s="1">
        <v>112800</v>
      </c>
      <c r="E12" s="5"/>
      <c r="F12" s="86">
        <f>112800-74400</f>
        <v>38400</v>
      </c>
      <c r="G12" s="5"/>
      <c r="H12" s="5"/>
      <c r="I12" s="5"/>
      <c r="J12" s="1">
        <f t="shared" si="1"/>
        <v>74400</v>
      </c>
      <c r="K12" s="5"/>
      <c r="L12" s="5"/>
      <c r="M12" s="5"/>
      <c r="N12" s="5">
        <f t="shared" si="2"/>
        <v>74400</v>
      </c>
      <c r="O12" s="5"/>
      <c r="P12" s="5"/>
      <c r="Q12" s="5"/>
      <c r="R12" s="5">
        <f t="shared" si="0"/>
        <v>74400</v>
      </c>
      <c r="S12" s="141">
        <v>49642</v>
      </c>
      <c r="T12" s="5">
        <f t="shared" si="3"/>
        <v>24758</v>
      </c>
      <c r="U12" s="142">
        <v>1758</v>
      </c>
      <c r="V12" s="142"/>
      <c r="W12" s="142"/>
      <c r="X12" s="5">
        <f t="shared" si="4"/>
        <v>23000</v>
      </c>
      <c r="Y12" s="142">
        <v>18049.13</v>
      </c>
      <c r="Z12" s="142">
        <f>23000-18049.13</f>
        <v>4950.869999999999</v>
      </c>
      <c r="AA12" s="142"/>
      <c r="AB12" s="5">
        <f t="shared" si="5"/>
        <v>0</v>
      </c>
      <c r="AC12" s="142"/>
      <c r="AD12" s="142"/>
      <c r="AE12" s="142"/>
      <c r="AF12" s="5">
        <f t="shared" si="6"/>
        <v>0</v>
      </c>
      <c r="AG12" s="145"/>
      <c r="AH12" s="145"/>
      <c r="AI12" s="145"/>
      <c r="AJ12" s="146"/>
    </row>
    <row r="13" spans="1:44" s="23" customFormat="1" ht="47.25" customHeight="1" x14ac:dyDescent="0.3">
      <c r="A13" s="24">
        <v>15</v>
      </c>
      <c r="B13" s="18"/>
      <c r="C13" s="19" t="s">
        <v>8</v>
      </c>
      <c r="D13" s="20"/>
      <c r="E13" s="21"/>
      <c r="F13" s="21"/>
      <c r="G13" s="21"/>
      <c r="H13" s="21"/>
      <c r="I13" s="21"/>
      <c r="J13" s="1"/>
      <c r="K13" s="21"/>
      <c r="L13" s="21"/>
      <c r="M13" s="21"/>
      <c r="N13" s="5"/>
      <c r="O13" s="21"/>
      <c r="P13" s="21"/>
      <c r="Q13" s="21"/>
      <c r="R13" s="5"/>
      <c r="S13" s="21"/>
      <c r="T13" s="5">
        <f t="shared" si="3"/>
        <v>0</v>
      </c>
      <c r="U13" s="113"/>
      <c r="V13" s="113"/>
      <c r="W13" s="113"/>
      <c r="X13" s="5">
        <f t="shared" si="4"/>
        <v>0</v>
      </c>
      <c r="Y13" s="113"/>
      <c r="Z13" s="113"/>
      <c r="AA13" s="113"/>
      <c r="AB13" s="5"/>
      <c r="AC13" s="113"/>
      <c r="AD13" s="113"/>
      <c r="AE13" s="113"/>
      <c r="AF13" s="5">
        <f t="shared" si="6"/>
        <v>0</v>
      </c>
    </row>
    <row r="14" spans="1:44" s="2" customFormat="1" ht="36" x14ac:dyDescent="0.25">
      <c r="A14" s="3">
        <v>15</v>
      </c>
      <c r="B14" s="27" t="s">
        <v>7</v>
      </c>
      <c r="C14" s="4" t="s">
        <v>36</v>
      </c>
      <c r="D14" s="1">
        <v>15500</v>
      </c>
      <c r="E14" s="5"/>
      <c r="F14" s="5"/>
      <c r="G14" s="5"/>
      <c r="H14" s="5"/>
      <c r="I14" s="5"/>
      <c r="J14" s="1">
        <f t="shared" si="1"/>
        <v>15500</v>
      </c>
      <c r="K14" s="5"/>
      <c r="L14" s="5"/>
      <c r="M14" s="5"/>
      <c r="N14" s="5">
        <f t="shared" si="2"/>
        <v>15500</v>
      </c>
      <c r="O14" s="5"/>
      <c r="P14" s="5"/>
      <c r="Q14" s="5"/>
      <c r="R14" s="5">
        <f t="shared" ref="R14:R30" si="7">N14-O14+P14</f>
        <v>15500</v>
      </c>
      <c r="S14" s="5">
        <v>0</v>
      </c>
      <c r="T14" s="5">
        <f t="shared" si="3"/>
        <v>15500</v>
      </c>
      <c r="U14" s="111">
        <v>15500</v>
      </c>
      <c r="V14" s="111"/>
      <c r="W14" s="111"/>
      <c r="X14" s="5">
        <f t="shared" si="4"/>
        <v>0</v>
      </c>
      <c r="Y14" s="111"/>
      <c r="Z14" s="111"/>
      <c r="AA14" s="111"/>
      <c r="AB14" s="5">
        <f t="shared" si="5"/>
        <v>0</v>
      </c>
      <c r="AC14" s="111"/>
      <c r="AD14" s="111"/>
      <c r="AE14" s="111"/>
      <c r="AF14" s="5">
        <f t="shared" si="6"/>
        <v>0</v>
      </c>
    </row>
    <row r="15" spans="1:44" s="2" customFormat="1" ht="34.5" customHeight="1" x14ac:dyDescent="0.25">
      <c r="A15" s="3">
        <v>15</v>
      </c>
      <c r="B15" s="25" t="s">
        <v>45</v>
      </c>
      <c r="C15" s="4" t="s">
        <v>153</v>
      </c>
      <c r="D15" s="1">
        <v>30000</v>
      </c>
      <c r="E15" s="5"/>
      <c r="F15" s="5"/>
      <c r="G15" s="5">
        <v>7200</v>
      </c>
      <c r="H15" s="5"/>
      <c r="I15" s="5"/>
      <c r="J15" s="1">
        <f t="shared" si="1"/>
        <v>37200</v>
      </c>
      <c r="K15" s="5"/>
      <c r="L15" s="5"/>
      <c r="M15" s="5"/>
      <c r="N15" s="5">
        <f t="shared" si="2"/>
        <v>37200</v>
      </c>
      <c r="O15" s="5"/>
      <c r="P15" s="5"/>
      <c r="Q15" s="5"/>
      <c r="R15" s="5">
        <f t="shared" si="7"/>
        <v>37200</v>
      </c>
      <c r="S15" s="5">
        <v>0</v>
      </c>
      <c r="T15" s="5">
        <f t="shared" si="3"/>
        <v>37200</v>
      </c>
      <c r="U15" s="111"/>
      <c r="V15" s="111"/>
      <c r="W15" s="111"/>
      <c r="X15" s="5">
        <f t="shared" si="4"/>
        <v>37200</v>
      </c>
      <c r="Y15" s="111"/>
      <c r="Z15" s="111">
        <v>37200</v>
      </c>
      <c r="AA15" s="111"/>
      <c r="AB15" s="5">
        <f t="shared" si="5"/>
        <v>0</v>
      </c>
      <c r="AC15" s="111"/>
      <c r="AD15" s="111"/>
      <c r="AE15" s="111"/>
      <c r="AF15" s="5">
        <f t="shared" si="6"/>
        <v>0</v>
      </c>
    </row>
    <row r="16" spans="1:44" s="2" customFormat="1" ht="33" customHeight="1" x14ac:dyDescent="0.25">
      <c r="A16" s="3">
        <v>15</v>
      </c>
      <c r="B16" s="25" t="s">
        <v>104</v>
      </c>
      <c r="C16" s="4" t="s">
        <v>167</v>
      </c>
      <c r="D16" s="1"/>
      <c r="E16" s="5"/>
      <c r="F16" s="5"/>
      <c r="G16" s="5"/>
      <c r="H16" s="5"/>
      <c r="I16" s="5"/>
      <c r="J16" s="1">
        <v>0</v>
      </c>
      <c r="K16" s="5"/>
      <c r="L16" s="5">
        <v>37200</v>
      </c>
      <c r="M16" s="5">
        <v>37200</v>
      </c>
      <c r="N16" s="5">
        <f t="shared" si="2"/>
        <v>37200</v>
      </c>
      <c r="O16" s="5"/>
      <c r="P16" s="5"/>
      <c r="Q16" s="5">
        <v>37200</v>
      </c>
      <c r="R16" s="5">
        <f t="shared" si="7"/>
        <v>37200</v>
      </c>
      <c r="S16" s="5">
        <v>37189.379999999997</v>
      </c>
      <c r="T16" s="5">
        <f t="shared" si="3"/>
        <v>10.620000000002619</v>
      </c>
      <c r="U16" s="111">
        <v>10.62</v>
      </c>
      <c r="V16" s="111">
        <v>45901.53</v>
      </c>
      <c r="W16" s="111"/>
      <c r="X16" s="5">
        <f t="shared" si="4"/>
        <v>45901.53</v>
      </c>
      <c r="Y16" s="111">
        <v>32252.400000000001</v>
      </c>
      <c r="Z16" s="111">
        <v>13649.13</v>
      </c>
      <c r="AA16" s="111"/>
      <c r="AB16" s="5">
        <f t="shared" si="5"/>
        <v>-1.8189894035458565E-12</v>
      </c>
      <c r="AC16" s="111"/>
      <c r="AD16" s="111"/>
      <c r="AE16" s="111"/>
      <c r="AF16" s="5">
        <f t="shared" si="6"/>
        <v>-1.8189894035458565E-12</v>
      </c>
    </row>
    <row r="17" spans="1:32" s="2" customFormat="1" ht="31.5" customHeight="1" x14ac:dyDescent="0.25">
      <c r="A17" s="3">
        <v>15</v>
      </c>
      <c r="B17" s="25" t="s">
        <v>106</v>
      </c>
      <c r="C17" s="4" t="s">
        <v>107</v>
      </c>
      <c r="D17" s="1"/>
      <c r="E17" s="5"/>
      <c r="F17" s="5"/>
      <c r="G17" s="5"/>
      <c r="H17" s="5"/>
      <c r="I17" s="5"/>
      <c r="J17" s="1">
        <v>0</v>
      </c>
      <c r="K17" s="5"/>
      <c r="L17" s="5">
        <v>12000</v>
      </c>
      <c r="M17" s="5">
        <v>12000</v>
      </c>
      <c r="N17" s="5">
        <f t="shared" si="2"/>
        <v>12000</v>
      </c>
      <c r="O17" s="5"/>
      <c r="P17" s="5"/>
      <c r="Q17" s="5">
        <v>12000</v>
      </c>
      <c r="R17" s="5">
        <f t="shared" si="7"/>
        <v>12000</v>
      </c>
      <c r="S17" s="5">
        <v>12000</v>
      </c>
      <c r="T17" s="5">
        <f t="shared" si="3"/>
        <v>0</v>
      </c>
      <c r="U17" s="111"/>
      <c r="V17" s="111"/>
      <c r="W17" s="111"/>
      <c r="X17" s="5">
        <f t="shared" si="4"/>
        <v>0</v>
      </c>
      <c r="Y17" s="111"/>
      <c r="Z17" s="111"/>
      <c r="AA17" s="111"/>
      <c r="AB17" s="5">
        <f t="shared" si="5"/>
        <v>0</v>
      </c>
      <c r="AC17" s="111"/>
      <c r="AD17" s="111"/>
      <c r="AE17" s="111"/>
      <c r="AF17" s="5">
        <f t="shared" si="6"/>
        <v>0</v>
      </c>
    </row>
    <row r="18" spans="1:32" s="2" customFormat="1" ht="24" hidden="1" customHeight="1" x14ac:dyDescent="0.25">
      <c r="A18" s="3">
        <v>15</v>
      </c>
      <c r="B18" s="25" t="s">
        <v>86</v>
      </c>
      <c r="C18" s="4" t="s">
        <v>87</v>
      </c>
      <c r="D18" s="1">
        <v>0</v>
      </c>
      <c r="E18" s="5"/>
      <c r="F18" s="5"/>
      <c r="G18" s="5"/>
      <c r="H18" s="5"/>
      <c r="I18" s="5">
        <v>355073</v>
      </c>
      <c r="J18" s="1">
        <f>I18</f>
        <v>355073</v>
      </c>
      <c r="K18" s="5">
        <v>355073</v>
      </c>
      <c r="L18" s="5"/>
      <c r="M18" s="5"/>
      <c r="N18" s="5">
        <f t="shared" si="2"/>
        <v>0</v>
      </c>
      <c r="O18" s="5"/>
      <c r="P18" s="5"/>
      <c r="Q18" s="5"/>
      <c r="R18" s="5">
        <f t="shared" si="7"/>
        <v>0</v>
      </c>
      <c r="S18" s="5"/>
      <c r="T18" s="5">
        <f t="shared" si="3"/>
        <v>0</v>
      </c>
      <c r="U18" s="111"/>
      <c r="V18" s="111"/>
      <c r="W18" s="111"/>
      <c r="X18" s="5">
        <f t="shared" si="4"/>
        <v>0</v>
      </c>
      <c r="Y18" s="111"/>
      <c r="Z18" s="111"/>
      <c r="AA18" s="111"/>
      <c r="AB18" s="5">
        <f t="shared" si="5"/>
        <v>0</v>
      </c>
      <c r="AC18" s="111"/>
      <c r="AD18" s="111"/>
      <c r="AE18" s="111"/>
      <c r="AF18" s="5">
        <f t="shared" si="6"/>
        <v>0</v>
      </c>
    </row>
    <row r="19" spans="1:32" s="2" customFormat="1" ht="41.25" customHeight="1" x14ac:dyDescent="0.25">
      <c r="A19" s="3">
        <v>15</v>
      </c>
      <c r="B19" s="25" t="s">
        <v>86</v>
      </c>
      <c r="C19" s="4" t="s">
        <v>158</v>
      </c>
      <c r="D19" s="1">
        <v>711.05</v>
      </c>
      <c r="E19" s="5"/>
      <c r="F19" s="5"/>
      <c r="G19" s="5"/>
      <c r="H19" s="5"/>
      <c r="I19" s="5"/>
      <c r="J19" s="1">
        <f t="shared" ref="J19" si="8">D19-E19-F19+G19</f>
        <v>711.05</v>
      </c>
      <c r="K19" s="5"/>
      <c r="L19" s="5"/>
      <c r="M19" s="5"/>
      <c r="N19" s="5">
        <f t="shared" si="2"/>
        <v>711.05</v>
      </c>
      <c r="O19" s="5"/>
      <c r="P19" s="5"/>
      <c r="Q19" s="5"/>
      <c r="R19" s="5">
        <v>0</v>
      </c>
      <c r="S19" s="5">
        <v>0</v>
      </c>
      <c r="T19" s="5">
        <f t="shared" si="3"/>
        <v>0</v>
      </c>
      <c r="U19" s="111"/>
      <c r="V19" s="111"/>
      <c r="W19" s="111">
        <v>834270</v>
      </c>
      <c r="X19" s="5">
        <f t="shared" si="4"/>
        <v>834270</v>
      </c>
      <c r="Y19" s="111"/>
      <c r="Z19" s="111"/>
      <c r="AA19" s="111"/>
      <c r="AB19" s="5">
        <f t="shared" si="5"/>
        <v>834270</v>
      </c>
      <c r="AC19" s="111"/>
      <c r="AD19" s="111"/>
      <c r="AE19" s="111"/>
      <c r="AF19" s="5">
        <f t="shared" si="6"/>
        <v>834270</v>
      </c>
    </row>
    <row r="20" spans="1:32" s="2" customFormat="1" ht="24" x14ac:dyDescent="0.25">
      <c r="A20" s="3">
        <v>15</v>
      </c>
      <c r="B20" s="25" t="s">
        <v>136</v>
      </c>
      <c r="C20" s="4" t="s">
        <v>11</v>
      </c>
      <c r="D20" s="1">
        <v>711.05</v>
      </c>
      <c r="E20" s="5"/>
      <c r="F20" s="5"/>
      <c r="G20" s="5"/>
      <c r="H20" s="5"/>
      <c r="I20" s="5"/>
      <c r="J20" s="1">
        <f t="shared" si="1"/>
        <v>711.05</v>
      </c>
      <c r="K20" s="5"/>
      <c r="L20" s="5"/>
      <c r="M20" s="5"/>
      <c r="N20" s="5">
        <f t="shared" si="2"/>
        <v>711.05</v>
      </c>
      <c r="O20" s="5"/>
      <c r="P20" s="5"/>
      <c r="Q20" s="5"/>
      <c r="R20" s="5">
        <f t="shared" si="7"/>
        <v>711.05</v>
      </c>
      <c r="S20" s="5">
        <v>0</v>
      </c>
      <c r="T20" s="5">
        <f t="shared" si="3"/>
        <v>711.05</v>
      </c>
      <c r="U20" s="111"/>
      <c r="V20" s="111"/>
      <c r="W20" s="111"/>
      <c r="X20" s="5">
        <f t="shared" si="4"/>
        <v>711.05</v>
      </c>
      <c r="Y20" s="111"/>
      <c r="Z20" s="111"/>
      <c r="AA20" s="111"/>
      <c r="AB20" s="5">
        <f t="shared" si="5"/>
        <v>711.05</v>
      </c>
      <c r="AC20" s="111"/>
      <c r="AD20" s="111"/>
      <c r="AE20" s="111"/>
      <c r="AF20" s="5">
        <f t="shared" si="6"/>
        <v>711.05</v>
      </c>
    </row>
    <row r="21" spans="1:32" s="2" customFormat="1" x14ac:dyDescent="0.25">
      <c r="A21" s="3">
        <v>15</v>
      </c>
      <c r="B21" s="6" t="s">
        <v>12</v>
      </c>
      <c r="C21" s="4" t="s">
        <v>13</v>
      </c>
      <c r="D21" s="1">
        <v>11924.1</v>
      </c>
      <c r="E21" s="5"/>
      <c r="F21" s="5"/>
      <c r="G21" s="5"/>
      <c r="H21" s="5"/>
      <c r="I21" s="5"/>
      <c r="J21" s="1">
        <f t="shared" si="1"/>
        <v>11924.1</v>
      </c>
      <c r="K21" s="5"/>
      <c r="L21" s="5"/>
      <c r="M21" s="5"/>
      <c r="N21" s="5">
        <f t="shared" si="2"/>
        <v>11924.1</v>
      </c>
      <c r="O21" s="5"/>
      <c r="P21" s="5"/>
      <c r="Q21" s="5"/>
      <c r="R21" s="5">
        <f t="shared" si="7"/>
        <v>11924.1</v>
      </c>
      <c r="S21" s="5">
        <v>0</v>
      </c>
      <c r="T21" s="5">
        <f t="shared" si="3"/>
        <v>11924.1</v>
      </c>
      <c r="U21" s="111"/>
      <c r="V21" s="111"/>
      <c r="W21" s="111"/>
      <c r="X21" s="5">
        <f t="shared" si="4"/>
        <v>11924.1</v>
      </c>
      <c r="Y21" s="111"/>
      <c r="Z21" s="111"/>
      <c r="AA21" s="111"/>
      <c r="AB21" s="5">
        <f t="shared" si="5"/>
        <v>11924.1</v>
      </c>
      <c r="AC21" s="111"/>
      <c r="AD21" s="111"/>
      <c r="AE21" s="111"/>
      <c r="AF21" s="5">
        <f t="shared" si="6"/>
        <v>11924.1</v>
      </c>
    </row>
    <row r="22" spans="1:32" s="2" customFormat="1" hidden="1" x14ac:dyDescent="0.25">
      <c r="A22" s="3">
        <v>15</v>
      </c>
      <c r="B22" s="6" t="s">
        <v>14</v>
      </c>
      <c r="C22" s="4" t="s">
        <v>71</v>
      </c>
      <c r="D22" s="1">
        <v>320</v>
      </c>
      <c r="E22" s="5">
        <v>310</v>
      </c>
      <c r="F22" s="5">
        <v>10</v>
      </c>
      <c r="G22" s="5"/>
      <c r="H22" s="5"/>
      <c r="I22" s="5"/>
      <c r="J22" s="1">
        <f t="shared" si="1"/>
        <v>0</v>
      </c>
      <c r="K22" s="5"/>
      <c r="L22" s="5"/>
      <c r="M22" s="5"/>
      <c r="N22" s="5">
        <f t="shared" si="2"/>
        <v>0</v>
      </c>
      <c r="O22" s="5"/>
      <c r="P22" s="5"/>
      <c r="Q22" s="5"/>
      <c r="R22" s="5">
        <f t="shared" si="7"/>
        <v>0</v>
      </c>
      <c r="S22" s="5"/>
      <c r="T22" s="5">
        <f t="shared" si="3"/>
        <v>0</v>
      </c>
      <c r="U22" s="111"/>
      <c r="V22" s="111"/>
      <c r="W22" s="111"/>
      <c r="X22" s="5">
        <f t="shared" si="4"/>
        <v>0</v>
      </c>
      <c r="Y22" s="111"/>
      <c r="Z22" s="111"/>
      <c r="AA22" s="111"/>
      <c r="AB22" s="5">
        <f t="shared" si="5"/>
        <v>0</v>
      </c>
      <c r="AC22" s="111"/>
      <c r="AD22" s="111"/>
      <c r="AE22" s="111"/>
      <c r="AF22" s="5">
        <f t="shared" si="6"/>
        <v>0</v>
      </c>
    </row>
    <row r="23" spans="1:32" s="2" customFormat="1" x14ac:dyDescent="0.25">
      <c r="A23" s="3">
        <v>15</v>
      </c>
      <c r="B23" s="6" t="s">
        <v>15</v>
      </c>
      <c r="C23" s="4" t="s">
        <v>46</v>
      </c>
      <c r="D23" s="30">
        <v>83420.59</v>
      </c>
      <c r="E23" s="5">
        <v>14945.47</v>
      </c>
      <c r="F23" s="5"/>
      <c r="G23" s="5"/>
      <c r="H23" s="5"/>
      <c r="I23" s="5"/>
      <c r="J23" s="1">
        <f t="shared" si="1"/>
        <v>68475.12</v>
      </c>
      <c r="K23" s="5"/>
      <c r="L23" s="5"/>
      <c r="M23" s="5"/>
      <c r="N23" s="5">
        <f t="shared" si="2"/>
        <v>68475.12</v>
      </c>
      <c r="O23" s="5"/>
      <c r="P23" s="5"/>
      <c r="Q23" s="5"/>
      <c r="R23" s="5">
        <f t="shared" si="7"/>
        <v>68475.12</v>
      </c>
      <c r="S23" s="107">
        <v>7441.15</v>
      </c>
      <c r="T23" s="5">
        <f t="shared" si="3"/>
        <v>61033.969999999994</v>
      </c>
      <c r="U23" s="114">
        <v>61033.97</v>
      </c>
      <c r="V23" s="114"/>
      <c r="W23" s="114"/>
      <c r="X23" s="5">
        <f t="shared" si="4"/>
        <v>-7.2759576141834259E-12</v>
      </c>
      <c r="Y23" s="114"/>
      <c r="Z23" s="114"/>
      <c r="AA23" s="114"/>
      <c r="AB23" s="5">
        <f t="shared" si="5"/>
        <v>-7.2759576141834259E-12</v>
      </c>
      <c r="AC23" s="114"/>
      <c r="AD23" s="114"/>
      <c r="AE23" s="114"/>
      <c r="AF23" s="5">
        <f t="shared" si="6"/>
        <v>-7.2759576141834259E-12</v>
      </c>
    </row>
    <row r="24" spans="1:32" s="2" customFormat="1" ht="39" hidden="1" customHeight="1" x14ac:dyDescent="0.25">
      <c r="A24" s="3">
        <v>15</v>
      </c>
      <c r="B24" s="6" t="s">
        <v>16</v>
      </c>
      <c r="C24" s="4" t="s">
        <v>75</v>
      </c>
      <c r="D24" s="1">
        <v>25409.18</v>
      </c>
      <c r="E24" s="5">
        <f>D24</f>
        <v>25409.18</v>
      </c>
      <c r="F24" s="5"/>
      <c r="G24" s="5"/>
      <c r="H24" s="5"/>
      <c r="I24" s="5"/>
      <c r="J24" s="1">
        <f t="shared" si="1"/>
        <v>0</v>
      </c>
      <c r="K24" s="5"/>
      <c r="L24" s="5"/>
      <c r="M24" s="5"/>
      <c r="N24" s="5">
        <f t="shared" si="2"/>
        <v>0</v>
      </c>
      <c r="O24" s="5"/>
      <c r="P24" s="5"/>
      <c r="Q24" s="5"/>
      <c r="R24" s="5">
        <f t="shared" si="7"/>
        <v>0</v>
      </c>
      <c r="S24" s="5"/>
      <c r="T24" s="5">
        <f t="shared" si="3"/>
        <v>0</v>
      </c>
      <c r="U24" s="111"/>
      <c r="V24" s="111"/>
      <c r="W24" s="111"/>
      <c r="X24" s="5">
        <f t="shared" si="4"/>
        <v>0</v>
      </c>
      <c r="Y24" s="111"/>
      <c r="Z24" s="111"/>
      <c r="AA24" s="111"/>
      <c r="AB24" s="5">
        <f t="shared" si="5"/>
        <v>0</v>
      </c>
      <c r="AC24" s="111"/>
      <c r="AD24" s="111"/>
      <c r="AE24" s="111"/>
      <c r="AF24" s="5">
        <f t="shared" si="6"/>
        <v>0</v>
      </c>
    </row>
    <row r="25" spans="1:32" s="2" customFormat="1" ht="40.5" customHeight="1" x14ac:dyDescent="0.25">
      <c r="A25" s="3">
        <v>15</v>
      </c>
      <c r="B25" s="6" t="s">
        <v>17</v>
      </c>
      <c r="C25" s="4" t="s">
        <v>94</v>
      </c>
      <c r="D25" s="1">
        <v>109946.07</v>
      </c>
      <c r="E25" s="5">
        <f>94319.08</f>
        <v>94319.08</v>
      </c>
      <c r="F25" s="5"/>
      <c r="G25" s="5"/>
      <c r="H25" s="5"/>
      <c r="I25" s="5"/>
      <c r="J25" s="1">
        <f t="shared" si="1"/>
        <v>15626.990000000005</v>
      </c>
      <c r="K25" s="5"/>
      <c r="L25" s="5"/>
      <c r="M25" s="5"/>
      <c r="N25" s="5">
        <f t="shared" si="2"/>
        <v>15626.990000000005</v>
      </c>
      <c r="O25" s="5"/>
      <c r="P25" s="5"/>
      <c r="Q25" s="5"/>
      <c r="R25" s="5">
        <f t="shared" si="7"/>
        <v>15626.990000000005</v>
      </c>
      <c r="S25" s="5">
        <v>15626.99</v>
      </c>
      <c r="T25" s="5">
        <f t="shared" si="3"/>
        <v>0</v>
      </c>
      <c r="U25" s="111"/>
      <c r="V25" s="111"/>
      <c r="W25" s="111"/>
      <c r="X25" s="5">
        <f t="shared" si="4"/>
        <v>0</v>
      </c>
      <c r="Y25" s="111"/>
      <c r="Z25" s="111"/>
      <c r="AA25" s="111"/>
      <c r="AB25" s="5">
        <f t="shared" si="5"/>
        <v>0</v>
      </c>
      <c r="AC25" s="111"/>
      <c r="AD25" s="111"/>
      <c r="AE25" s="111"/>
      <c r="AF25" s="5">
        <f t="shared" si="6"/>
        <v>0</v>
      </c>
    </row>
    <row r="26" spans="1:32" s="7" customFormat="1" ht="24" x14ac:dyDescent="0.25">
      <c r="A26" s="31">
        <v>15</v>
      </c>
      <c r="B26" s="25" t="s">
        <v>31</v>
      </c>
      <c r="C26" s="4" t="s">
        <v>159</v>
      </c>
      <c r="D26" s="1">
        <v>1000</v>
      </c>
      <c r="E26" s="32"/>
      <c r="F26" s="32"/>
      <c r="G26" s="32"/>
      <c r="H26" s="32"/>
      <c r="I26" s="32"/>
      <c r="J26" s="1">
        <f t="shared" si="1"/>
        <v>1000</v>
      </c>
      <c r="K26" s="32"/>
      <c r="L26" s="32"/>
      <c r="M26" s="32"/>
      <c r="N26" s="5">
        <f t="shared" si="2"/>
        <v>1000</v>
      </c>
      <c r="O26" s="32"/>
      <c r="P26" s="32"/>
      <c r="Q26" s="32"/>
      <c r="R26" s="5">
        <f t="shared" si="7"/>
        <v>1000</v>
      </c>
      <c r="S26" s="32">
        <v>0</v>
      </c>
      <c r="T26" s="5">
        <f t="shared" si="3"/>
        <v>1000</v>
      </c>
      <c r="U26" s="115"/>
      <c r="V26" s="115"/>
      <c r="W26" s="115"/>
      <c r="X26" s="5">
        <f t="shared" si="4"/>
        <v>1000</v>
      </c>
      <c r="Y26" s="115"/>
      <c r="Z26" s="115"/>
      <c r="AA26" s="115"/>
      <c r="AB26" s="5">
        <f t="shared" si="5"/>
        <v>1000</v>
      </c>
      <c r="AC26" s="115"/>
      <c r="AD26" s="115"/>
      <c r="AE26" s="115"/>
      <c r="AF26" s="5">
        <f t="shared" si="6"/>
        <v>1000</v>
      </c>
    </row>
    <row r="27" spans="1:32" s="7" customFormat="1" x14ac:dyDescent="0.25">
      <c r="A27" s="31">
        <v>15</v>
      </c>
      <c r="B27" s="143" t="s">
        <v>156</v>
      </c>
      <c r="C27" s="4" t="s">
        <v>168</v>
      </c>
      <c r="D27" s="1">
        <v>1000</v>
      </c>
      <c r="E27" s="32"/>
      <c r="F27" s="32"/>
      <c r="G27" s="32"/>
      <c r="H27" s="32"/>
      <c r="I27" s="32"/>
      <c r="J27" s="1">
        <f t="shared" si="1"/>
        <v>1000</v>
      </c>
      <c r="K27" s="32"/>
      <c r="L27" s="32"/>
      <c r="M27" s="32"/>
      <c r="N27" s="5">
        <f t="shared" si="2"/>
        <v>1000</v>
      </c>
      <c r="O27" s="32"/>
      <c r="P27" s="32"/>
      <c r="Q27" s="32"/>
      <c r="R27" s="5">
        <v>0</v>
      </c>
      <c r="S27" s="32">
        <v>0</v>
      </c>
      <c r="T27" s="5">
        <f t="shared" si="3"/>
        <v>0</v>
      </c>
      <c r="U27" s="115"/>
      <c r="V27" s="115">
        <v>61033.97</v>
      </c>
      <c r="W27" s="115"/>
      <c r="X27" s="5">
        <f t="shared" si="4"/>
        <v>61033.97</v>
      </c>
      <c r="Y27" s="115"/>
      <c r="Z27" s="115"/>
      <c r="AA27" s="115"/>
      <c r="AB27" s="5">
        <f t="shared" si="5"/>
        <v>61033.97</v>
      </c>
      <c r="AC27" s="115"/>
      <c r="AD27" s="115"/>
      <c r="AE27" s="115"/>
      <c r="AF27" s="5">
        <f t="shared" si="6"/>
        <v>61033.97</v>
      </c>
    </row>
    <row r="28" spans="1:32" s="2" customFormat="1" x14ac:dyDescent="0.25">
      <c r="A28" s="3">
        <v>15</v>
      </c>
      <c r="B28" s="6" t="s">
        <v>18</v>
      </c>
      <c r="C28" s="4" t="s">
        <v>160</v>
      </c>
      <c r="D28" s="1">
        <v>800</v>
      </c>
      <c r="E28" s="5"/>
      <c r="F28" s="5"/>
      <c r="G28" s="5"/>
      <c r="H28" s="5"/>
      <c r="I28" s="5"/>
      <c r="J28" s="1">
        <f t="shared" si="1"/>
        <v>800</v>
      </c>
      <c r="K28" s="5"/>
      <c r="L28" s="5"/>
      <c r="M28" s="5"/>
      <c r="N28" s="5">
        <f t="shared" si="2"/>
        <v>800</v>
      </c>
      <c r="O28" s="5"/>
      <c r="P28" s="5"/>
      <c r="Q28" s="5"/>
      <c r="R28" s="5">
        <f t="shared" si="7"/>
        <v>800</v>
      </c>
      <c r="S28" s="5">
        <v>0</v>
      </c>
      <c r="T28" s="5">
        <f t="shared" si="3"/>
        <v>800</v>
      </c>
      <c r="U28" s="111"/>
      <c r="V28" s="111"/>
      <c r="W28" s="111"/>
      <c r="X28" s="5">
        <f t="shared" si="4"/>
        <v>800</v>
      </c>
      <c r="Y28" s="111"/>
      <c r="Z28" s="111"/>
      <c r="AA28" s="111"/>
      <c r="AB28" s="5">
        <f t="shared" si="5"/>
        <v>800</v>
      </c>
      <c r="AC28" s="111"/>
      <c r="AD28" s="111"/>
      <c r="AE28" s="111"/>
      <c r="AF28" s="5">
        <f t="shared" si="6"/>
        <v>800</v>
      </c>
    </row>
    <row r="29" spans="1:32" s="2" customFormat="1" ht="24" x14ac:dyDescent="0.25">
      <c r="A29" s="3">
        <v>15</v>
      </c>
      <c r="B29" s="27" t="s">
        <v>179</v>
      </c>
      <c r="C29" s="4" t="s">
        <v>178</v>
      </c>
      <c r="D29" s="1"/>
      <c r="E29" s="5"/>
      <c r="F29" s="5"/>
      <c r="G29" s="5"/>
      <c r="H29" s="5"/>
      <c r="I29" s="5"/>
      <c r="J29" s="1"/>
      <c r="K29" s="5"/>
      <c r="L29" s="5"/>
      <c r="M29" s="5"/>
      <c r="N29" s="5"/>
      <c r="O29" s="5"/>
      <c r="P29" s="5"/>
      <c r="Q29" s="5"/>
      <c r="R29" s="5"/>
      <c r="S29" s="5"/>
      <c r="T29" s="5"/>
      <c r="U29" s="111"/>
      <c r="V29" s="111"/>
      <c r="W29" s="111"/>
      <c r="X29" s="5"/>
      <c r="Y29" s="111"/>
      <c r="Z29" s="111"/>
      <c r="AA29" s="111">
        <v>74400</v>
      </c>
      <c r="AB29" s="5">
        <f t="shared" si="5"/>
        <v>74400</v>
      </c>
      <c r="AC29" s="111"/>
      <c r="AD29" s="111"/>
      <c r="AE29" s="111"/>
      <c r="AF29" s="5">
        <f t="shared" si="6"/>
        <v>74400</v>
      </c>
    </row>
    <row r="30" spans="1:32" s="2" customFormat="1" x14ac:dyDescent="0.25">
      <c r="A30" s="3">
        <v>15</v>
      </c>
      <c r="B30" s="6" t="s">
        <v>102</v>
      </c>
      <c r="C30" s="4" t="s">
        <v>103</v>
      </c>
      <c r="D30" s="1"/>
      <c r="E30" s="5"/>
      <c r="F30" s="5"/>
      <c r="G30" s="5"/>
      <c r="H30" s="5"/>
      <c r="I30" s="5"/>
      <c r="J30" s="1">
        <v>0</v>
      </c>
      <c r="K30" s="5"/>
      <c r="L30" s="5">
        <v>10000</v>
      </c>
      <c r="M30" s="5">
        <v>10000</v>
      </c>
      <c r="N30" s="5">
        <f t="shared" si="2"/>
        <v>10000</v>
      </c>
      <c r="O30" s="5"/>
      <c r="P30" s="5"/>
      <c r="Q30" s="5">
        <v>10000</v>
      </c>
      <c r="R30" s="5">
        <f t="shared" si="7"/>
        <v>10000</v>
      </c>
      <c r="S30" s="5">
        <v>0</v>
      </c>
      <c r="T30" s="5">
        <f t="shared" si="3"/>
        <v>10000</v>
      </c>
      <c r="U30" s="111"/>
      <c r="V30" s="111"/>
      <c r="W30" s="111"/>
      <c r="X30" s="5">
        <f t="shared" si="4"/>
        <v>10000</v>
      </c>
      <c r="Y30" s="111"/>
      <c r="Z30" s="111"/>
      <c r="AA30" s="111"/>
      <c r="AB30" s="5">
        <f t="shared" si="5"/>
        <v>10000</v>
      </c>
      <c r="AC30" s="111"/>
      <c r="AD30" s="111"/>
      <c r="AE30" s="111"/>
      <c r="AF30" s="5">
        <f t="shared" si="6"/>
        <v>10000</v>
      </c>
    </row>
    <row r="31" spans="1:32" s="23" customFormat="1" ht="19.5" x14ac:dyDescent="0.3">
      <c r="A31" s="24">
        <v>30</v>
      </c>
      <c r="B31" s="18"/>
      <c r="C31" s="19" t="s">
        <v>19</v>
      </c>
      <c r="D31" s="20"/>
      <c r="E31" s="21"/>
      <c r="F31" s="21"/>
      <c r="G31" s="21"/>
      <c r="H31" s="21"/>
      <c r="I31" s="21"/>
      <c r="J31" s="1"/>
      <c r="K31" s="21"/>
      <c r="L31" s="21"/>
      <c r="M31" s="21"/>
      <c r="N31" s="5"/>
      <c r="O31" s="21"/>
      <c r="P31" s="21"/>
      <c r="Q31" s="21"/>
      <c r="R31" s="5"/>
      <c r="S31" s="21"/>
      <c r="T31" s="5">
        <f t="shared" si="3"/>
        <v>0</v>
      </c>
      <c r="U31" s="113"/>
      <c r="V31" s="113"/>
      <c r="W31" s="113"/>
      <c r="X31" s="5">
        <f t="shared" si="4"/>
        <v>0</v>
      </c>
      <c r="Y31" s="113"/>
      <c r="Z31" s="113"/>
      <c r="AA31" s="113"/>
      <c r="AB31" s="5"/>
      <c r="AC31" s="113"/>
      <c r="AD31" s="113"/>
      <c r="AE31" s="113"/>
      <c r="AF31" s="5">
        <f t="shared" si="6"/>
        <v>0</v>
      </c>
    </row>
    <row r="32" spans="1:32" s="23" customFormat="1" ht="24" x14ac:dyDescent="0.3">
      <c r="A32" s="3">
        <v>30</v>
      </c>
      <c r="B32" s="27" t="s">
        <v>124</v>
      </c>
      <c r="C32" s="4" t="s">
        <v>170</v>
      </c>
      <c r="D32" s="20"/>
      <c r="E32" s="21"/>
      <c r="F32" s="21"/>
      <c r="G32" s="21"/>
      <c r="H32" s="21"/>
      <c r="I32" s="21"/>
      <c r="J32" s="1"/>
      <c r="K32" s="21"/>
      <c r="L32" s="21"/>
      <c r="M32" s="21"/>
      <c r="N32" s="5"/>
      <c r="O32" s="21"/>
      <c r="P32" s="5">
        <v>31000</v>
      </c>
      <c r="Q32" s="5">
        <f>P32</f>
        <v>31000</v>
      </c>
      <c r="R32" s="5">
        <f t="shared" ref="R32:R60" si="9">N32-O32+P32</f>
        <v>31000</v>
      </c>
      <c r="S32" s="5">
        <v>0</v>
      </c>
      <c r="T32" s="5">
        <f t="shared" si="3"/>
        <v>31000</v>
      </c>
      <c r="U32" s="111"/>
      <c r="V32" s="111"/>
      <c r="W32" s="111"/>
      <c r="X32" s="5">
        <f t="shared" si="4"/>
        <v>31000</v>
      </c>
      <c r="Y32" s="111">
        <v>31000</v>
      </c>
      <c r="Z32" s="111"/>
      <c r="AA32" s="111"/>
      <c r="AB32" s="5">
        <f t="shared" si="5"/>
        <v>0</v>
      </c>
      <c r="AC32" s="111"/>
      <c r="AD32" s="111"/>
      <c r="AE32" s="111"/>
      <c r="AF32" s="5">
        <f t="shared" si="6"/>
        <v>0</v>
      </c>
    </row>
    <row r="33" spans="1:34" s="23" customFormat="1" ht="41.25" customHeight="1" x14ac:dyDescent="0.3">
      <c r="A33" s="3">
        <v>30</v>
      </c>
      <c r="B33" s="27" t="s">
        <v>130</v>
      </c>
      <c r="C33" s="4" t="s">
        <v>181</v>
      </c>
      <c r="D33" s="20"/>
      <c r="E33" s="21"/>
      <c r="F33" s="21"/>
      <c r="G33" s="21"/>
      <c r="H33" s="21"/>
      <c r="I33" s="21"/>
      <c r="J33" s="1"/>
      <c r="K33" s="21"/>
      <c r="L33" s="21"/>
      <c r="M33" s="21"/>
      <c r="N33" s="5"/>
      <c r="O33" s="21"/>
      <c r="P33" s="5">
        <v>24700</v>
      </c>
      <c r="Q33" s="5">
        <f>P33</f>
        <v>24700</v>
      </c>
      <c r="R33" s="5">
        <f t="shared" si="9"/>
        <v>24700</v>
      </c>
      <c r="S33" s="5">
        <v>0</v>
      </c>
      <c r="T33" s="5">
        <f t="shared" si="3"/>
        <v>24700</v>
      </c>
      <c r="U33" s="111"/>
      <c r="V33" s="111"/>
      <c r="W33" s="111"/>
      <c r="X33" s="5">
        <f t="shared" si="4"/>
        <v>24700</v>
      </c>
      <c r="Y33" s="111"/>
      <c r="Z33" s="111">
        <v>24700</v>
      </c>
      <c r="AA33" s="111"/>
      <c r="AB33" s="5">
        <f t="shared" si="5"/>
        <v>0</v>
      </c>
      <c r="AC33" s="111"/>
      <c r="AD33" s="111"/>
      <c r="AE33" s="111"/>
      <c r="AF33" s="5">
        <f t="shared" si="6"/>
        <v>0</v>
      </c>
    </row>
    <row r="34" spans="1:34" s="23" customFormat="1" ht="24" x14ac:dyDescent="0.3">
      <c r="A34" s="3">
        <v>30</v>
      </c>
      <c r="B34" s="27" t="s">
        <v>53</v>
      </c>
      <c r="C34" s="4" t="s">
        <v>185</v>
      </c>
      <c r="D34" s="1">
        <v>30000</v>
      </c>
      <c r="E34" s="5">
        <v>1078.8</v>
      </c>
      <c r="F34" s="1"/>
      <c r="G34" s="30"/>
      <c r="H34" s="30"/>
      <c r="I34" s="30"/>
      <c r="J34" s="1">
        <f t="shared" si="1"/>
        <v>28921.200000000001</v>
      </c>
      <c r="K34" s="21"/>
      <c r="L34" s="21"/>
      <c r="M34" s="21"/>
      <c r="N34" s="5">
        <f t="shared" si="2"/>
        <v>28921.200000000001</v>
      </c>
      <c r="O34" s="21"/>
      <c r="P34" s="21"/>
      <c r="Q34" s="21"/>
      <c r="R34" s="5">
        <f t="shared" si="9"/>
        <v>28921.200000000001</v>
      </c>
      <c r="S34" s="5">
        <f>1315+74.4+2545</f>
        <v>3934.4</v>
      </c>
      <c r="T34" s="5">
        <f t="shared" si="3"/>
        <v>24986.799999999999</v>
      </c>
      <c r="U34" s="111"/>
      <c r="V34" s="111"/>
      <c r="W34" s="111"/>
      <c r="X34" s="5">
        <f t="shared" si="4"/>
        <v>24986.799999999999</v>
      </c>
      <c r="Y34" s="111"/>
      <c r="Z34" s="111"/>
      <c r="AA34" s="111"/>
      <c r="AB34" s="5">
        <f t="shared" si="5"/>
        <v>24986.799999999999</v>
      </c>
      <c r="AC34" s="111">
        <f>204.6+291.4+1401.2+291.4+180+124</f>
        <v>2492.6</v>
      </c>
      <c r="AD34" s="111"/>
      <c r="AE34" s="111"/>
      <c r="AF34" s="5">
        <f t="shared" si="6"/>
        <v>22494.2</v>
      </c>
    </row>
    <row r="35" spans="1:34" s="2" customFormat="1" ht="25.5" customHeight="1" x14ac:dyDescent="0.25">
      <c r="A35" s="3">
        <v>30</v>
      </c>
      <c r="B35" s="27" t="s">
        <v>57</v>
      </c>
      <c r="C35" s="4" t="s">
        <v>134</v>
      </c>
      <c r="D35" s="1">
        <v>37200</v>
      </c>
      <c r="E35" s="5"/>
      <c r="F35" s="5"/>
      <c r="G35" s="5"/>
      <c r="H35" s="5"/>
      <c r="I35" s="5"/>
      <c r="J35" s="1">
        <f t="shared" si="1"/>
        <v>37200</v>
      </c>
      <c r="K35" s="5"/>
      <c r="L35" s="5"/>
      <c r="M35" s="5"/>
      <c r="N35" s="5">
        <f t="shared" si="2"/>
        <v>37200</v>
      </c>
      <c r="O35" s="5"/>
      <c r="P35" s="5"/>
      <c r="Q35" s="5"/>
      <c r="R35" s="5">
        <f t="shared" si="9"/>
        <v>37200</v>
      </c>
      <c r="S35" s="5">
        <v>0</v>
      </c>
      <c r="T35" s="5">
        <f t="shared" si="3"/>
        <v>37200</v>
      </c>
      <c r="U35" s="111"/>
      <c r="V35" s="111"/>
      <c r="W35" s="111"/>
      <c r="X35" s="5">
        <f t="shared" si="4"/>
        <v>37200</v>
      </c>
      <c r="Y35" s="111"/>
      <c r="Z35" s="111"/>
      <c r="AA35" s="111"/>
      <c r="AB35" s="5">
        <f t="shared" si="5"/>
        <v>37200</v>
      </c>
      <c r="AC35" s="111">
        <f>20460+8430.76</f>
        <v>28890.760000000002</v>
      </c>
      <c r="AD35" s="111"/>
      <c r="AE35" s="111"/>
      <c r="AF35" s="5">
        <f t="shared" si="6"/>
        <v>8309.239999999998</v>
      </c>
    </row>
    <row r="36" spans="1:34" s="2" customFormat="1" ht="36" hidden="1" x14ac:dyDescent="0.25">
      <c r="A36" s="3">
        <v>30</v>
      </c>
      <c r="B36" s="25">
        <v>67370001</v>
      </c>
      <c r="C36" s="4" t="s">
        <v>77</v>
      </c>
      <c r="D36" s="35">
        <v>57413</v>
      </c>
      <c r="E36" s="5">
        <f>D36</f>
        <v>57413</v>
      </c>
      <c r="F36" s="5"/>
      <c r="G36" s="29"/>
      <c r="H36" s="29"/>
      <c r="I36" s="29"/>
      <c r="J36" s="1">
        <f t="shared" si="1"/>
        <v>0</v>
      </c>
      <c r="K36" s="5"/>
      <c r="L36" s="5"/>
      <c r="M36" s="5"/>
      <c r="N36" s="5">
        <f t="shared" si="2"/>
        <v>0</v>
      </c>
      <c r="O36" s="5"/>
      <c r="P36" s="5"/>
      <c r="Q36" s="5"/>
      <c r="R36" s="5">
        <f t="shared" si="9"/>
        <v>0</v>
      </c>
      <c r="S36" s="5">
        <v>0</v>
      </c>
      <c r="T36" s="5">
        <f t="shared" si="3"/>
        <v>0</v>
      </c>
      <c r="U36" s="111"/>
      <c r="V36" s="111"/>
      <c r="W36" s="111"/>
      <c r="X36" s="5">
        <f t="shared" si="4"/>
        <v>0</v>
      </c>
      <c r="Y36" s="111"/>
      <c r="Z36" s="111"/>
      <c r="AA36" s="111"/>
      <c r="AB36" s="5">
        <f t="shared" si="5"/>
        <v>0</v>
      </c>
      <c r="AC36" s="111"/>
      <c r="AD36" s="111"/>
      <c r="AE36" s="111"/>
      <c r="AF36" s="5">
        <f t="shared" si="6"/>
        <v>0</v>
      </c>
    </row>
    <row r="37" spans="1:34" s="23" customFormat="1" ht="24" x14ac:dyDescent="0.3">
      <c r="A37" s="3">
        <v>30</v>
      </c>
      <c r="B37" s="27" t="s">
        <v>125</v>
      </c>
      <c r="C37" s="4" t="s">
        <v>186</v>
      </c>
      <c r="D37" s="1"/>
      <c r="E37" s="5"/>
      <c r="F37" s="1"/>
      <c r="G37" s="30"/>
      <c r="H37" s="30"/>
      <c r="I37" s="30"/>
      <c r="J37" s="1"/>
      <c r="K37" s="21"/>
      <c r="L37" s="21"/>
      <c r="M37" s="21"/>
      <c r="N37" s="5"/>
      <c r="O37" s="21"/>
      <c r="P37" s="5">
        <v>17000</v>
      </c>
      <c r="Q37" s="5">
        <f>P37</f>
        <v>17000</v>
      </c>
      <c r="R37" s="5">
        <f t="shared" si="9"/>
        <v>17000</v>
      </c>
      <c r="S37" s="5">
        <v>839.48</v>
      </c>
      <c r="T37" s="5">
        <f t="shared" si="3"/>
        <v>16160.52</v>
      </c>
      <c r="U37" s="111"/>
      <c r="V37" s="111"/>
      <c r="W37" s="111"/>
      <c r="X37" s="5">
        <f t="shared" si="4"/>
        <v>16160.52</v>
      </c>
      <c r="Y37" s="111"/>
      <c r="Z37" s="111"/>
      <c r="AA37" s="111"/>
      <c r="AB37" s="5">
        <f t="shared" si="5"/>
        <v>16160.52</v>
      </c>
      <c r="AC37" s="111">
        <v>224.44</v>
      </c>
      <c r="AD37" s="111"/>
      <c r="AE37" s="111"/>
      <c r="AF37" s="5">
        <f t="shared" si="6"/>
        <v>15936.08</v>
      </c>
    </row>
    <row r="38" spans="1:34" s="2" customFormat="1" ht="41.25" customHeight="1" x14ac:dyDescent="0.25">
      <c r="A38" s="3">
        <v>30</v>
      </c>
      <c r="B38" s="27" t="s">
        <v>126</v>
      </c>
      <c r="C38" s="4" t="s">
        <v>128</v>
      </c>
      <c r="D38" s="1">
        <v>32000</v>
      </c>
      <c r="E38" s="5">
        <v>31997.53</v>
      </c>
      <c r="F38" s="5">
        <f>D38-E38</f>
        <v>2.4700000000011642</v>
      </c>
      <c r="G38" s="5"/>
      <c r="H38" s="5"/>
      <c r="I38" s="5"/>
      <c r="J38" s="1">
        <f t="shared" si="1"/>
        <v>0</v>
      </c>
      <c r="K38" s="5"/>
      <c r="L38" s="5"/>
      <c r="M38" s="5"/>
      <c r="N38" s="5">
        <f t="shared" si="2"/>
        <v>0</v>
      </c>
      <c r="O38" s="5"/>
      <c r="P38" s="5">
        <v>10000</v>
      </c>
      <c r="Q38" s="5">
        <f>P38</f>
        <v>10000</v>
      </c>
      <c r="R38" s="5">
        <f t="shared" si="9"/>
        <v>10000</v>
      </c>
      <c r="S38" s="5">
        <v>0</v>
      </c>
      <c r="T38" s="5">
        <f t="shared" si="3"/>
        <v>10000</v>
      </c>
      <c r="U38" s="111"/>
      <c r="V38" s="111"/>
      <c r="W38" s="111"/>
      <c r="X38" s="5">
        <f t="shared" si="4"/>
        <v>10000</v>
      </c>
      <c r="Y38" s="111"/>
      <c r="Z38" s="111"/>
      <c r="AA38" s="111"/>
      <c r="AB38" s="5">
        <f t="shared" si="5"/>
        <v>10000</v>
      </c>
      <c r="AC38" s="111"/>
      <c r="AD38" s="111"/>
      <c r="AE38" s="111"/>
      <c r="AF38" s="5">
        <f t="shared" si="6"/>
        <v>10000</v>
      </c>
    </row>
    <row r="39" spans="1:34" s="2" customFormat="1" ht="37.5" customHeight="1" x14ac:dyDescent="0.25">
      <c r="A39" s="3">
        <v>30</v>
      </c>
      <c r="B39" s="6" t="s">
        <v>5</v>
      </c>
      <c r="C39" s="4" t="s">
        <v>187</v>
      </c>
      <c r="D39" s="1">
        <v>24800.11</v>
      </c>
      <c r="E39" s="5">
        <f>5716.4+3633.2</f>
        <v>9349.5999999999985</v>
      </c>
      <c r="F39" s="5"/>
      <c r="G39" s="86">
        <f>38400+3003.56+6+10000</f>
        <v>51409.56</v>
      </c>
      <c r="H39" s="86"/>
      <c r="I39" s="5"/>
      <c r="J39" s="1">
        <f t="shared" si="1"/>
        <v>66860.070000000007</v>
      </c>
      <c r="K39" s="5"/>
      <c r="L39" s="5"/>
      <c r="M39" s="5"/>
      <c r="N39" s="5">
        <f t="shared" si="2"/>
        <v>66860.070000000007</v>
      </c>
      <c r="O39" s="5"/>
      <c r="P39" s="5"/>
      <c r="Q39" s="5"/>
      <c r="R39" s="5">
        <f t="shared" si="9"/>
        <v>66860.070000000007</v>
      </c>
      <c r="S39" s="5">
        <f>731.6+21886+4278</f>
        <v>26895.599999999999</v>
      </c>
      <c r="T39" s="5">
        <f t="shared" si="3"/>
        <v>39964.470000000008</v>
      </c>
      <c r="U39" s="111"/>
      <c r="V39" s="111"/>
      <c r="W39" s="111"/>
      <c r="X39" s="5">
        <f t="shared" si="4"/>
        <v>39964.470000000008</v>
      </c>
      <c r="Y39" s="111"/>
      <c r="Z39" s="111"/>
      <c r="AA39" s="111"/>
      <c r="AB39" s="5">
        <f t="shared" si="5"/>
        <v>39964.470000000008</v>
      </c>
      <c r="AC39" s="111">
        <v>10292</v>
      </c>
      <c r="AD39" s="111"/>
      <c r="AE39" s="111"/>
      <c r="AF39" s="5">
        <f t="shared" si="6"/>
        <v>29672.470000000008</v>
      </c>
      <c r="AH39" s="15"/>
    </row>
    <row r="40" spans="1:34" s="2" customFormat="1" ht="24" hidden="1" x14ac:dyDescent="0.25">
      <c r="A40" s="3">
        <v>30</v>
      </c>
      <c r="B40" s="6" t="s">
        <v>6</v>
      </c>
      <c r="C40" s="4" t="s">
        <v>78</v>
      </c>
      <c r="D40" s="1">
        <v>2000</v>
      </c>
      <c r="E40" s="5"/>
      <c r="F40" s="5">
        <v>2000</v>
      </c>
      <c r="G40" s="5"/>
      <c r="H40" s="5"/>
      <c r="I40" s="5"/>
      <c r="J40" s="1">
        <f t="shared" si="1"/>
        <v>0</v>
      </c>
      <c r="K40" s="5"/>
      <c r="L40" s="5"/>
      <c r="M40" s="5"/>
      <c r="N40" s="5">
        <f t="shared" si="2"/>
        <v>0</v>
      </c>
      <c r="O40" s="5"/>
      <c r="P40" s="5"/>
      <c r="Q40" s="5"/>
      <c r="R40" s="5">
        <f t="shared" si="9"/>
        <v>0</v>
      </c>
      <c r="S40" s="5"/>
      <c r="T40" s="5">
        <f t="shared" si="3"/>
        <v>0</v>
      </c>
      <c r="U40" s="111"/>
      <c r="V40" s="111"/>
      <c r="W40" s="111"/>
      <c r="X40" s="5">
        <f t="shared" si="4"/>
        <v>0</v>
      </c>
      <c r="Y40" s="111"/>
      <c r="Z40" s="111"/>
      <c r="AA40" s="111"/>
      <c r="AB40" s="5">
        <f t="shared" si="5"/>
        <v>0</v>
      </c>
      <c r="AC40" s="111"/>
      <c r="AD40" s="111"/>
      <c r="AE40" s="111"/>
      <c r="AF40" s="5">
        <f t="shared" si="6"/>
        <v>0</v>
      </c>
    </row>
    <row r="41" spans="1:34" s="2" customFormat="1" ht="24" x14ac:dyDescent="0.25">
      <c r="A41" s="3">
        <v>30</v>
      </c>
      <c r="B41" s="6" t="s">
        <v>105</v>
      </c>
      <c r="C41" s="4" t="s">
        <v>118</v>
      </c>
      <c r="D41" s="1"/>
      <c r="E41" s="5"/>
      <c r="F41" s="5"/>
      <c r="G41" s="5"/>
      <c r="H41" s="5"/>
      <c r="I41" s="5"/>
      <c r="J41" s="1">
        <v>0</v>
      </c>
      <c r="K41" s="5"/>
      <c r="L41" s="5">
        <v>10000</v>
      </c>
      <c r="M41" s="5">
        <v>10000</v>
      </c>
      <c r="N41" s="5">
        <f t="shared" si="2"/>
        <v>10000</v>
      </c>
      <c r="O41" s="5"/>
      <c r="P41" s="5"/>
      <c r="Q41" s="5">
        <v>10000</v>
      </c>
      <c r="R41" s="5">
        <f t="shared" si="9"/>
        <v>10000</v>
      </c>
      <c r="S41" s="5">
        <v>0</v>
      </c>
      <c r="T41" s="5">
        <f t="shared" si="3"/>
        <v>10000</v>
      </c>
      <c r="U41" s="111"/>
      <c r="V41" s="111"/>
      <c r="W41" s="111"/>
      <c r="X41" s="5">
        <f t="shared" si="4"/>
        <v>10000</v>
      </c>
      <c r="Y41" s="111"/>
      <c r="Z41" s="111"/>
      <c r="AA41" s="111"/>
      <c r="AB41" s="5">
        <f t="shared" si="5"/>
        <v>10000</v>
      </c>
      <c r="AC41" s="111"/>
      <c r="AD41" s="111"/>
      <c r="AE41" s="111"/>
      <c r="AF41" s="5">
        <f t="shared" si="6"/>
        <v>10000</v>
      </c>
    </row>
    <row r="42" spans="1:34" s="8" customFormat="1" ht="29.25" hidden="1" customHeight="1" x14ac:dyDescent="0.25">
      <c r="A42" s="94" t="s">
        <v>20</v>
      </c>
      <c r="B42" s="95" t="s">
        <v>21</v>
      </c>
      <c r="C42" s="96" t="s">
        <v>79</v>
      </c>
      <c r="D42" s="33">
        <v>216</v>
      </c>
      <c r="E42" s="34"/>
      <c r="F42" s="34">
        <v>216</v>
      </c>
      <c r="G42" s="34"/>
      <c r="H42" s="34"/>
      <c r="I42" s="34"/>
      <c r="J42" s="1">
        <f t="shared" si="1"/>
        <v>0</v>
      </c>
      <c r="K42" s="34"/>
      <c r="L42" s="34"/>
      <c r="M42" s="34"/>
      <c r="N42" s="5">
        <f t="shared" si="2"/>
        <v>0</v>
      </c>
      <c r="O42" s="34"/>
      <c r="P42" s="34"/>
      <c r="Q42" s="34"/>
      <c r="R42" s="5">
        <f t="shared" si="9"/>
        <v>0</v>
      </c>
      <c r="S42" s="34"/>
      <c r="T42" s="5">
        <f t="shared" si="3"/>
        <v>0</v>
      </c>
      <c r="U42" s="116"/>
      <c r="V42" s="116"/>
      <c r="W42" s="116"/>
      <c r="X42" s="5">
        <f t="shared" si="4"/>
        <v>0</v>
      </c>
      <c r="Y42" s="116"/>
      <c r="Z42" s="116"/>
      <c r="AA42" s="116"/>
      <c r="AB42" s="5">
        <f t="shared" si="5"/>
        <v>0</v>
      </c>
      <c r="AC42" s="116"/>
      <c r="AD42" s="116"/>
      <c r="AE42" s="116"/>
      <c r="AF42" s="5">
        <f t="shared" si="6"/>
        <v>0</v>
      </c>
    </row>
    <row r="43" spans="1:34" s="2" customFormat="1" hidden="1" x14ac:dyDescent="0.25">
      <c r="A43" s="3">
        <v>30</v>
      </c>
      <c r="B43" s="6" t="s">
        <v>22</v>
      </c>
      <c r="C43" s="4" t="s">
        <v>80</v>
      </c>
      <c r="D43" s="1">
        <v>47.15</v>
      </c>
      <c r="E43" s="1"/>
      <c r="F43" s="5">
        <v>47.15</v>
      </c>
      <c r="G43" s="5"/>
      <c r="H43" s="5"/>
      <c r="I43" s="5"/>
      <c r="J43" s="1">
        <f t="shared" si="1"/>
        <v>0</v>
      </c>
      <c r="K43" s="5"/>
      <c r="L43" s="5"/>
      <c r="M43" s="5"/>
      <c r="N43" s="5">
        <f t="shared" si="2"/>
        <v>0</v>
      </c>
      <c r="O43" s="5"/>
      <c r="P43" s="5"/>
      <c r="Q43" s="5"/>
      <c r="R43" s="5">
        <f t="shared" si="9"/>
        <v>0</v>
      </c>
      <c r="S43" s="5"/>
      <c r="T43" s="5">
        <f t="shared" si="3"/>
        <v>0</v>
      </c>
      <c r="U43" s="111"/>
      <c r="V43" s="111"/>
      <c r="W43" s="111"/>
      <c r="X43" s="5">
        <f t="shared" si="4"/>
        <v>0</v>
      </c>
      <c r="Y43" s="111"/>
      <c r="Z43" s="111"/>
      <c r="AA43" s="111"/>
      <c r="AB43" s="5">
        <f t="shared" si="5"/>
        <v>0</v>
      </c>
      <c r="AC43" s="111"/>
      <c r="AD43" s="111"/>
      <c r="AE43" s="111"/>
      <c r="AF43" s="5">
        <f t="shared" si="6"/>
        <v>0</v>
      </c>
    </row>
    <row r="44" spans="1:34" s="2" customFormat="1" ht="24" x14ac:dyDescent="0.25">
      <c r="A44" s="3">
        <v>30</v>
      </c>
      <c r="B44" s="27" t="s">
        <v>175</v>
      </c>
      <c r="C44" s="4" t="s">
        <v>182</v>
      </c>
      <c r="D44" s="1"/>
      <c r="E44" s="1"/>
      <c r="F44" s="5"/>
      <c r="G44" s="5"/>
      <c r="H44" s="5"/>
      <c r="I44" s="5"/>
      <c r="J44" s="1"/>
      <c r="K44" s="5"/>
      <c r="L44" s="5"/>
      <c r="M44" s="5"/>
      <c r="N44" s="5"/>
      <c r="O44" s="5"/>
      <c r="P44" s="5"/>
      <c r="Q44" s="5"/>
      <c r="R44" s="5"/>
      <c r="S44" s="5"/>
      <c r="T44" s="5"/>
      <c r="U44" s="111"/>
      <c r="V44" s="111"/>
      <c r="W44" s="111"/>
      <c r="X44" s="5"/>
      <c r="Y44" s="111"/>
      <c r="Z44" s="111"/>
      <c r="AA44" s="111">
        <v>27170</v>
      </c>
      <c r="AB44" s="5">
        <f t="shared" si="5"/>
        <v>27170</v>
      </c>
      <c r="AC44" s="111"/>
      <c r="AD44" s="111"/>
      <c r="AE44" s="111"/>
      <c r="AF44" s="5">
        <f t="shared" si="6"/>
        <v>27170</v>
      </c>
    </row>
    <row r="45" spans="1:34" s="2" customFormat="1" ht="26.25" customHeight="1" x14ac:dyDescent="0.25">
      <c r="A45" s="3">
        <v>30</v>
      </c>
      <c r="B45" s="6" t="s">
        <v>23</v>
      </c>
      <c r="C45" s="4" t="s">
        <v>169</v>
      </c>
      <c r="D45" s="1">
        <v>170384</v>
      </c>
      <c r="E45" s="5"/>
      <c r="F45" s="5"/>
      <c r="G45" s="5"/>
      <c r="H45" s="5"/>
      <c r="I45" s="5"/>
      <c r="J45" s="1">
        <f t="shared" si="1"/>
        <v>170384</v>
      </c>
      <c r="K45" s="5"/>
      <c r="L45" s="5"/>
      <c r="M45" s="5"/>
      <c r="N45" s="5">
        <f t="shared" si="2"/>
        <v>170384</v>
      </c>
      <c r="O45" s="5"/>
      <c r="P45" s="5"/>
      <c r="Q45" s="5"/>
      <c r="R45" s="5">
        <f t="shared" si="9"/>
        <v>170384</v>
      </c>
      <c r="S45" s="5">
        <v>0</v>
      </c>
      <c r="T45" s="5">
        <f t="shared" si="3"/>
        <v>170384</v>
      </c>
      <c r="U45" s="111">
        <f>R45-65000</f>
        <v>105384</v>
      </c>
      <c r="V45" s="111"/>
      <c r="W45" s="111"/>
      <c r="X45" s="5">
        <f t="shared" si="4"/>
        <v>65000</v>
      </c>
      <c r="Y45" s="111"/>
      <c r="Z45" s="111"/>
      <c r="AA45" s="111"/>
      <c r="AB45" s="5">
        <f t="shared" si="5"/>
        <v>65000</v>
      </c>
      <c r="AC45" s="111">
        <v>65000</v>
      </c>
      <c r="AD45" s="111"/>
      <c r="AE45" s="111"/>
      <c r="AF45" s="5">
        <f t="shared" si="6"/>
        <v>0</v>
      </c>
    </row>
    <row r="46" spans="1:34" s="2" customFormat="1" ht="27" customHeight="1" x14ac:dyDescent="0.25">
      <c r="A46" s="3">
        <v>30</v>
      </c>
      <c r="B46" s="6" t="s">
        <v>24</v>
      </c>
      <c r="C46" s="4" t="s">
        <v>177</v>
      </c>
      <c r="D46" s="1">
        <v>631136</v>
      </c>
      <c r="E46" s="5">
        <v>151139.26999999999</v>
      </c>
      <c r="F46" s="5"/>
      <c r="G46" s="5"/>
      <c r="H46" s="5"/>
      <c r="I46" s="5"/>
      <c r="J46" s="1">
        <f t="shared" si="1"/>
        <v>479996.73</v>
      </c>
      <c r="K46" s="5"/>
      <c r="L46" s="5"/>
      <c r="M46" s="5"/>
      <c r="N46" s="5">
        <f t="shared" si="2"/>
        <v>479996.73</v>
      </c>
      <c r="O46" s="5"/>
      <c r="P46" s="5"/>
      <c r="Q46" s="5"/>
      <c r="R46" s="5">
        <f t="shared" si="9"/>
        <v>479996.73</v>
      </c>
      <c r="S46" s="5">
        <v>367489.2</v>
      </c>
      <c r="T46" s="5">
        <f t="shared" si="3"/>
        <v>112507.52999999997</v>
      </c>
      <c r="U46" s="111"/>
      <c r="V46" s="111"/>
      <c r="W46" s="111"/>
      <c r="X46" s="5">
        <f t="shared" si="4"/>
        <v>112507.52999999997</v>
      </c>
      <c r="Y46" s="111">
        <v>80069.5</v>
      </c>
      <c r="Z46" s="111">
        <f>112507.53-80069.5</f>
        <v>32438.03</v>
      </c>
      <c r="AA46" s="111"/>
      <c r="AB46" s="5">
        <f t="shared" si="5"/>
        <v>-2.9103830456733704E-11</v>
      </c>
      <c r="AC46" s="111"/>
      <c r="AD46" s="111"/>
      <c r="AE46" s="111"/>
      <c r="AF46" s="5">
        <f t="shared" si="6"/>
        <v>-2.9103830456733704E-11</v>
      </c>
    </row>
    <row r="47" spans="1:34" s="2" customFormat="1" ht="27" customHeight="1" x14ac:dyDescent="0.25">
      <c r="A47" s="3">
        <v>30</v>
      </c>
      <c r="B47" s="27" t="s">
        <v>56</v>
      </c>
      <c r="C47" s="4" t="s">
        <v>93</v>
      </c>
      <c r="D47" s="1">
        <v>10005</v>
      </c>
      <c r="E47" s="5"/>
      <c r="F47" s="5"/>
      <c r="G47" s="5"/>
      <c r="H47" s="5"/>
      <c r="I47" s="5"/>
      <c r="J47" s="1">
        <f t="shared" si="1"/>
        <v>10005</v>
      </c>
      <c r="K47" s="5"/>
      <c r="L47" s="5"/>
      <c r="M47" s="5"/>
      <c r="N47" s="5">
        <f t="shared" si="2"/>
        <v>10005</v>
      </c>
      <c r="O47" s="5"/>
      <c r="P47" s="5"/>
      <c r="Q47" s="5"/>
      <c r="R47" s="5">
        <f t="shared" si="9"/>
        <v>10005</v>
      </c>
      <c r="S47" s="5">
        <v>0</v>
      </c>
      <c r="T47" s="5">
        <f t="shared" si="3"/>
        <v>10005</v>
      </c>
      <c r="U47" s="111"/>
      <c r="V47" s="111"/>
      <c r="W47" s="111"/>
      <c r="X47" s="5">
        <f t="shared" si="4"/>
        <v>10005</v>
      </c>
      <c r="Y47" s="111"/>
      <c r="Z47" s="111"/>
      <c r="AA47" s="111"/>
      <c r="AB47" s="5">
        <f t="shared" si="5"/>
        <v>10005</v>
      </c>
      <c r="AC47" s="111"/>
      <c r="AD47" s="111"/>
      <c r="AE47" s="111"/>
      <c r="AF47" s="5">
        <f t="shared" si="6"/>
        <v>10005</v>
      </c>
    </row>
    <row r="48" spans="1:34" s="2" customFormat="1" ht="39" customHeight="1" x14ac:dyDescent="0.25">
      <c r="A48" s="3">
        <v>30</v>
      </c>
      <c r="B48" s="27" t="s">
        <v>90</v>
      </c>
      <c r="C48" s="4" t="s">
        <v>162</v>
      </c>
      <c r="D48" s="1">
        <v>0</v>
      </c>
      <c r="E48" s="5"/>
      <c r="F48" s="5"/>
      <c r="G48" s="5"/>
      <c r="H48" s="5"/>
      <c r="I48" s="5">
        <v>479197</v>
      </c>
      <c r="J48" s="1">
        <f>D48-E48-F48+G48+I48</f>
        <v>479197</v>
      </c>
      <c r="K48" s="5">
        <v>6937</v>
      </c>
      <c r="L48" s="5"/>
      <c r="M48" s="5">
        <f>J48-K48</f>
        <v>472260</v>
      </c>
      <c r="N48" s="5">
        <f t="shared" si="2"/>
        <v>472260</v>
      </c>
      <c r="O48" s="5">
        <f>P73+P38+P37+P32</f>
        <v>139500</v>
      </c>
      <c r="P48" s="5"/>
      <c r="Q48" s="5">
        <f>M48-O48</f>
        <v>332760</v>
      </c>
      <c r="R48" s="5">
        <f t="shared" si="9"/>
        <v>332760</v>
      </c>
      <c r="S48" s="5">
        <v>0</v>
      </c>
      <c r="T48" s="5">
        <f t="shared" si="3"/>
        <v>332760</v>
      </c>
      <c r="U48" s="111"/>
      <c r="V48" s="111"/>
      <c r="W48" s="111"/>
      <c r="X48" s="5">
        <f t="shared" si="4"/>
        <v>332760</v>
      </c>
      <c r="Y48" s="111"/>
      <c r="Z48" s="111"/>
      <c r="AA48" s="111"/>
      <c r="AB48" s="5">
        <f t="shared" si="5"/>
        <v>332760</v>
      </c>
      <c r="AC48" s="111"/>
      <c r="AD48" s="111"/>
      <c r="AE48" s="111"/>
      <c r="AF48" s="5">
        <f t="shared" si="6"/>
        <v>332760</v>
      </c>
      <c r="AG48" s="15"/>
    </row>
    <row r="49" spans="1:34" s="2" customFormat="1" x14ac:dyDescent="0.25">
      <c r="A49" s="3">
        <v>30</v>
      </c>
      <c r="B49" s="27" t="s">
        <v>65</v>
      </c>
      <c r="C49" s="4" t="s">
        <v>148</v>
      </c>
      <c r="D49" s="1">
        <v>74400</v>
      </c>
      <c r="E49" s="5"/>
      <c r="F49" s="5"/>
      <c r="G49" s="5"/>
      <c r="H49" s="5"/>
      <c r="I49" s="5"/>
      <c r="J49" s="1">
        <f t="shared" si="1"/>
        <v>74400</v>
      </c>
      <c r="K49" s="5"/>
      <c r="L49" s="5"/>
      <c r="M49" s="5"/>
      <c r="N49" s="5">
        <f t="shared" si="2"/>
        <v>74400</v>
      </c>
      <c r="O49" s="5"/>
      <c r="P49" s="5"/>
      <c r="Q49" s="5"/>
      <c r="R49" s="5">
        <f t="shared" si="9"/>
        <v>74400</v>
      </c>
      <c r="S49" s="5">
        <v>0</v>
      </c>
      <c r="T49" s="5">
        <f t="shared" si="3"/>
        <v>74400</v>
      </c>
      <c r="U49" s="111">
        <v>74400</v>
      </c>
      <c r="V49" s="111"/>
      <c r="W49" s="111"/>
      <c r="X49" s="5">
        <f t="shared" si="4"/>
        <v>0</v>
      </c>
      <c r="Y49" s="111"/>
      <c r="Z49" s="111"/>
      <c r="AA49" s="111"/>
      <c r="AB49" s="5">
        <f t="shared" si="5"/>
        <v>0</v>
      </c>
      <c r="AC49" s="111"/>
      <c r="AD49" s="111"/>
      <c r="AE49" s="111"/>
      <c r="AF49" s="5">
        <f t="shared" si="6"/>
        <v>0</v>
      </c>
    </row>
    <row r="50" spans="1:34" s="2" customFormat="1" x14ac:dyDescent="0.25">
      <c r="A50" s="3">
        <v>30</v>
      </c>
      <c r="B50" s="27" t="s">
        <v>66</v>
      </c>
      <c r="C50" s="4" t="s">
        <v>149</v>
      </c>
      <c r="D50" s="1">
        <v>74400</v>
      </c>
      <c r="E50" s="5"/>
      <c r="F50" s="5"/>
      <c r="G50" s="5"/>
      <c r="H50" s="5"/>
      <c r="I50" s="5"/>
      <c r="J50" s="1">
        <f t="shared" si="1"/>
        <v>74400</v>
      </c>
      <c r="K50" s="5"/>
      <c r="L50" s="5"/>
      <c r="M50" s="5"/>
      <c r="N50" s="5">
        <f t="shared" si="2"/>
        <v>74400</v>
      </c>
      <c r="O50" s="5"/>
      <c r="P50" s="5"/>
      <c r="Q50" s="5"/>
      <c r="R50" s="5">
        <f t="shared" si="9"/>
        <v>74400</v>
      </c>
      <c r="S50" s="5">
        <v>0</v>
      </c>
      <c r="T50" s="5">
        <f t="shared" si="3"/>
        <v>74400</v>
      </c>
      <c r="U50" s="111">
        <v>74400</v>
      </c>
      <c r="V50" s="111"/>
      <c r="W50" s="111"/>
      <c r="X50" s="5">
        <f t="shared" si="4"/>
        <v>0</v>
      </c>
      <c r="Y50" s="111"/>
      <c r="Z50" s="111"/>
      <c r="AA50" s="111"/>
      <c r="AB50" s="5">
        <f t="shared" si="5"/>
        <v>0</v>
      </c>
      <c r="AC50" s="111"/>
      <c r="AD50" s="111"/>
      <c r="AE50" s="111"/>
      <c r="AF50" s="5">
        <f t="shared" si="6"/>
        <v>0</v>
      </c>
    </row>
    <row r="51" spans="1:34" s="2" customFormat="1" ht="27.75" customHeight="1" x14ac:dyDescent="0.25">
      <c r="A51" s="3">
        <v>30</v>
      </c>
      <c r="B51" s="27" t="s">
        <v>139</v>
      </c>
      <c r="C51" s="4" t="s">
        <v>152</v>
      </c>
      <c r="D51" s="1"/>
      <c r="E51" s="5"/>
      <c r="F51" s="5"/>
      <c r="G51" s="5"/>
      <c r="H51" s="5"/>
      <c r="I51" s="5"/>
      <c r="J51" s="1"/>
      <c r="K51" s="5"/>
      <c r="L51" s="5"/>
      <c r="M51" s="5"/>
      <c r="N51" s="5"/>
      <c r="O51" s="5"/>
      <c r="P51" s="5"/>
      <c r="Q51" s="5"/>
      <c r="R51" s="5">
        <v>0</v>
      </c>
      <c r="S51" s="5">
        <v>0</v>
      </c>
      <c r="T51" s="5">
        <f t="shared" si="3"/>
        <v>0</v>
      </c>
      <c r="U51" s="111"/>
      <c r="V51" s="111">
        <f>U16+U69+U74+U75+30984+U12</f>
        <v>36441.86</v>
      </c>
      <c r="W51" s="111"/>
      <c r="X51" s="5">
        <f>T51-U51+V51+W51</f>
        <v>36441.86</v>
      </c>
      <c r="Y51" s="111"/>
      <c r="Z51" s="111"/>
      <c r="AA51" s="111"/>
      <c r="AB51" s="5">
        <f t="shared" si="5"/>
        <v>36441.86</v>
      </c>
      <c r="AC51" s="111"/>
      <c r="AD51" s="111"/>
      <c r="AE51" s="111"/>
      <c r="AF51" s="5">
        <f t="shared" si="6"/>
        <v>36441.86</v>
      </c>
      <c r="AG51" s="15"/>
      <c r="AH51" s="15"/>
    </row>
    <row r="52" spans="1:34" s="2" customFormat="1" ht="24" x14ac:dyDescent="0.25">
      <c r="A52" s="3">
        <v>30</v>
      </c>
      <c r="B52" s="27" t="s">
        <v>142</v>
      </c>
      <c r="C52" s="4" t="s">
        <v>143</v>
      </c>
      <c r="D52" s="1">
        <v>74400</v>
      </c>
      <c r="E52" s="5"/>
      <c r="F52" s="5"/>
      <c r="G52" s="5"/>
      <c r="H52" s="5"/>
      <c r="I52" s="5"/>
      <c r="J52" s="1">
        <f t="shared" ref="J52:J53" si="10">D52-E52-F52+G52</f>
        <v>74400</v>
      </c>
      <c r="K52" s="5"/>
      <c r="L52" s="5"/>
      <c r="M52" s="5"/>
      <c r="N52" s="5">
        <f t="shared" ref="N52:N53" si="11">J52-K52+L52</f>
        <v>74400</v>
      </c>
      <c r="O52" s="5"/>
      <c r="P52" s="5"/>
      <c r="Q52" s="5"/>
      <c r="R52" s="5">
        <v>0</v>
      </c>
      <c r="S52" s="5">
        <v>0</v>
      </c>
      <c r="T52" s="5">
        <f t="shared" si="3"/>
        <v>0</v>
      </c>
      <c r="U52" s="111"/>
      <c r="V52" s="111">
        <v>74400</v>
      </c>
      <c r="W52" s="111"/>
      <c r="X52" s="5">
        <f t="shared" si="4"/>
        <v>74400</v>
      </c>
      <c r="Y52" s="111"/>
      <c r="Z52" s="111"/>
      <c r="AA52" s="111"/>
      <c r="AB52" s="5">
        <f t="shared" si="5"/>
        <v>74400</v>
      </c>
      <c r="AC52" s="111">
        <v>45785.82</v>
      </c>
      <c r="AD52" s="111"/>
      <c r="AE52" s="111"/>
      <c r="AF52" s="5">
        <f t="shared" si="6"/>
        <v>28614.18</v>
      </c>
    </row>
    <row r="53" spans="1:34" s="2" customFormat="1" x14ac:dyDescent="0.25">
      <c r="A53" s="3">
        <v>30</v>
      </c>
      <c r="B53" s="27" t="s">
        <v>141</v>
      </c>
      <c r="C53" s="4" t="s">
        <v>154</v>
      </c>
      <c r="D53" s="1">
        <v>74400</v>
      </c>
      <c r="E53" s="5"/>
      <c r="F53" s="5"/>
      <c r="G53" s="5"/>
      <c r="H53" s="5"/>
      <c r="I53" s="5"/>
      <c r="J53" s="1">
        <f t="shared" si="10"/>
        <v>74400</v>
      </c>
      <c r="K53" s="5"/>
      <c r="L53" s="5"/>
      <c r="M53" s="5"/>
      <c r="N53" s="5">
        <f t="shared" si="11"/>
        <v>74400</v>
      </c>
      <c r="O53" s="5"/>
      <c r="P53" s="5"/>
      <c r="Q53" s="5"/>
      <c r="R53" s="5">
        <v>0</v>
      </c>
      <c r="S53" s="5">
        <v>0</v>
      </c>
      <c r="T53" s="5">
        <f t="shared" si="3"/>
        <v>0</v>
      </c>
      <c r="U53" s="111"/>
      <c r="V53" s="111">
        <v>74400</v>
      </c>
      <c r="W53" s="111"/>
      <c r="X53" s="5">
        <f t="shared" si="4"/>
        <v>74400</v>
      </c>
      <c r="Y53" s="111"/>
      <c r="Z53" s="111"/>
      <c r="AA53" s="111"/>
      <c r="AB53" s="5">
        <f t="shared" si="5"/>
        <v>74400</v>
      </c>
      <c r="AC53" s="111"/>
      <c r="AD53" s="111"/>
      <c r="AE53" s="111"/>
      <c r="AF53" s="5">
        <f t="shared" si="6"/>
        <v>74400</v>
      </c>
    </row>
    <row r="54" spans="1:34" s="2" customFormat="1" ht="42" customHeight="1" x14ac:dyDescent="0.25">
      <c r="A54" s="3">
        <v>30</v>
      </c>
      <c r="B54" s="27" t="s">
        <v>180</v>
      </c>
      <c r="C54" s="4" t="s">
        <v>183</v>
      </c>
      <c r="D54" s="1"/>
      <c r="E54" s="5"/>
      <c r="F54" s="5"/>
      <c r="G54" s="5"/>
      <c r="H54" s="5"/>
      <c r="I54" s="5"/>
      <c r="J54" s="1"/>
      <c r="K54" s="5"/>
      <c r="L54" s="5"/>
      <c r="M54" s="5"/>
      <c r="N54" s="5"/>
      <c r="O54" s="5"/>
      <c r="P54" s="5"/>
      <c r="Q54" s="5"/>
      <c r="R54" s="5"/>
      <c r="S54" s="5"/>
      <c r="T54" s="5"/>
      <c r="U54" s="111"/>
      <c r="V54" s="111"/>
      <c r="W54" s="111"/>
      <c r="X54" s="5"/>
      <c r="Y54" s="111"/>
      <c r="Z54" s="111"/>
      <c r="AA54" s="111">
        <f>253265.43-AA44-X78</f>
        <v>93068.03</v>
      </c>
      <c r="AB54" s="5">
        <f t="shared" si="5"/>
        <v>93068.03</v>
      </c>
      <c r="AC54" s="111"/>
      <c r="AD54" s="147">
        <f>AA54</f>
        <v>93068.03</v>
      </c>
      <c r="AE54" s="111"/>
      <c r="AF54" s="5">
        <f t="shared" si="6"/>
        <v>0</v>
      </c>
    </row>
    <row r="55" spans="1:34" s="2" customFormat="1" ht="28.5" customHeight="1" x14ac:dyDescent="0.25">
      <c r="A55" s="3">
        <v>30</v>
      </c>
      <c r="B55" s="27" t="s">
        <v>188</v>
      </c>
      <c r="C55" s="4" t="s">
        <v>189</v>
      </c>
      <c r="D55" s="1"/>
      <c r="E55" s="5"/>
      <c r="F55" s="5"/>
      <c r="G55" s="5"/>
      <c r="H55" s="5"/>
      <c r="I55" s="5"/>
      <c r="J55" s="1"/>
      <c r="K55" s="5"/>
      <c r="L55" s="5"/>
      <c r="M55" s="5"/>
      <c r="N55" s="5"/>
      <c r="O55" s="5"/>
      <c r="P55" s="5"/>
      <c r="Q55" s="5"/>
      <c r="R55" s="5"/>
      <c r="S55" s="5"/>
      <c r="T55" s="5"/>
      <c r="U55" s="111"/>
      <c r="V55" s="111"/>
      <c r="W55" s="111"/>
      <c r="X55" s="5"/>
      <c r="Y55" s="111"/>
      <c r="Z55" s="111"/>
      <c r="AA55" s="111"/>
      <c r="AB55" s="5"/>
      <c r="AC55" s="111"/>
      <c r="AD55" s="111"/>
      <c r="AE55" s="147">
        <f>AD54</f>
        <v>93068.03</v>
      </c>
      <c r="AF55" s="5">
        <f t="shared" si="6"/>
        <v>93068.03</v>
      </c>
    </row>
    <row r="56" spans="1:34" s="2" customFormat="1" x14ac:dyDescent="0.25">
      <c r="A56" s="3">
        <v>30</v>
      </c>
      <c r="B56" s="27" t="s">
        <v>138</v>
      </c>
      <c r="C56" s="4" t="s">
        <v>140</v>
      </c>
      <c r="D56" s="1"/>
      <c r="E56" s="5"/>
      <c r="F56" s="5"/>
      <c r="G56" s="5"/>
      <c r="H56" s="5"/>
      <c r="I56" s="5"/>
      <c r="J56" s="1"/>
      <c r="K56" s="5"/>
      <c r="L56" s="5"/>
      <c r="M56" s="5"/>
      <c r="N56" s="5"/>
      <c r="O56" s="5"/>
      <c r="P56" s="5"/>
      <c r="Q56" s="5"/>
      <c r="R56" s="5">
        <v>0</v>
      </c>
      <c r="S56" s="5">
        <v>0</v>
      </c>
      <c r="T56" s="5">
        <f t="shared" si="3"/>
        <v>0</v>
      </c>
      <c r="U56" s="111"/>
      <c r="V56" s="111">
        <f>U45-30984</f>
        <v>74400</v>
      </c>
      <c r="W56" s="111"/>
      <c r="X56" s="5">
        <f t="shared" si="4"/>
        <v>74400</v>
      </c>
      <c r="Y56" s="111"/>
      <c r="Z56" s="111"/>
      <c r="AA56" s="111"/>
      <c r="AB56" s="5">
        <f t="shared" si="5"/>
        <v>74400</v>
      </c>
      <c r="AC56" s="111"/>
      <c r="AD56" s="111"/>
      <c r="AE56" s="111"/>
      <c r="AF56" s="5">
        <f t="shared" si="6"/>
        <v>74400</v>
      </c>
    </row>
    <row r="57" spans="1:34" s="2" customFormat="1" ht="24" x14ac:dyDescent="0.25">
      <c r="A57" s="3">
        <v>30</v>
      </c>
      <c r="B57" s="27" t="s">
        <v>119</v>
      </c>
      <c r="C57" s="4" t="s">
        <v>163</v>
      </c>
      <c r="D57" s="1"/>
      <c r="E57" s="5"/>
      <c r="F57" s="5"/>
      <c r="G57" s="5"/>
      <c r="H57" s="5"/>
      <c r="I57" s="5"/>
      <c r="J57" s="1">
        <v>0</v>
      </c>
      <c r="K57" s="5"/>
      <c r="L57" s="5">
        <v>74400</v>
      </c>
      <c r="M57" s="5">
        <v>74400</v>
      </c>
      <c r="N57" s="5">
        <f t="shared" si="2"/>
        <v>74400</v>
      </c>
      <c r="O57" s="5"/>
      <c r="P57" s="5"/>
      <c r="Q57" s="5">
        <v>74400</v>
      </c>
      <c r="R57" s="5">
        <f t="shared" si="9"/>
        <v>74400</v>
      </c>
      <c r="S57" s="5">
        <v>22899</v>
      </c>
      <c r="T57" s="5">
        <f t="shared" si="3"/>
        <v>51501</v>
      </c>
      <c r="U57" s="111">
        <v>2901</v>
      </c>
      <c r="V57" s="111"/>
      <c r="W57" s="111"/>
      <c r="X57" s="5">
        <f t="shared" si="4"/>
        <v>48600</v>
      </c>
      <c r="Y57" s="111"/>
      <c r="Z57" s="111"/>
      <c r="AA57" s="111"/>
      <c r="AB57" s="5">
        <f t="shared" si="5"/>
        <v>48600</v>
      </c>
      <c r="AC57" s="111">
        <f>9358.68+36464.82</f>
        <v>45823.5</v>
      </c>
      <c r="AD57" s="111"/>
      <c r="AE57" s="111"/>
      <c r="AF57" s="5">
        <f t="shared" si="6"/>
        <v>2776.5</v>
      </c>
    </row>
    <row r="58" spans="1:34" s="2" customFormat="1" ht="24" x14ac:dyDescent="0.25">
      <c r="A58" s="3">
        <v>30</v>
      </c>
      <c r="B58" s="25" t="s">
        <v>25</v>
      </c>
      <c r="C58" s="4" t="s">
        <v>32</v>
      </c>
      <c r="D58" s="1">
        <v>6200</v>
      </c>
      <c r="E58" s="5"/>
      <c r="F58" s="5"/>
      <c r="G58" s="5"/>
      <c r="H58" s="5"/>
      <c r="I58" s="5"/>
      <c r="J58" s="1">
        <f t="shared" si="1"/>
        <v>6200</v>
      </c>
      <c r="K58" s="5"/>
      <c r="L58" s="5"/>
      <c r="M58" s="5"/>
      <c r="N58" s="5">
        <f t="shared" si="2"/>
        <v>6200</v>
      </c>
      <c r="O58" s="5"/>
      <c r="P58" s="5"/>
      <c r="Q58" s="5"/>
      <c r="R58" s="5">
        <f t="shared" si="9"/>
        <v>6200</v>
      </c>
      <c r="S58" s="5">
        <v>0</v>
      </c>
      <c r="T58" s="5">
        <f t="shared" si="3"/>
        <v>6200</v>
      </c>
      <c r="U58" s="111"/>
      <c r="V58" s="111"/>
      <c r="W58" s="111"/>
      <c r="X58" s="5">
        <f t="shared" si="4"/>
        <v>6200</v>
      </c>
      <c r="Y58" s="111"/>
      <c r="Z58" s="111"/>
      <c r="AA58" s="111"/>
      <c r="AB58" s="5">
        <f t="shared" si="5"/>
        <v>6200</v>
      </c>
      <c r="AC58" s="111"/>
      <c r="AD58" s="111"/>
      <c r="AE58" s="111"/>
      <c r="AF58" s="5">
        <f t="shared" si="6"/>
        <v>6200</v>
      </c>
    </row>
    <row r="59" spans="1:34" s="2" customFormat="1" ht="40.5" hidden="1" customHeight="1" x14ac:dyDescent="0.25">
      <c r="A59" s="3">
        <v>30</v>
      </c>
      <c r="B59" s="27" t="s">
        <v>33</v>
      </c>
      <c r="C59" s="4" t="s">
        <v>47</v>
      </c>
      <c r="D59" s="1">
        <v>100</v>
      </c>
      <c r="E59" s="5"/>
      <c r="F59" s="5"/>
      <c r="G59" s="5"/>
      <c r="H59" s="5"/>
      <c r="I59" s="5"/>
      <c r="J59" s="1">
        <f t="shared" si="1"/>
        <v>100</v>
      </c>
      <c r="K59" s="5">
        <v>100</v>
      </c>
      <c r="L59" s="5"/>
      <c r="M59" s="5"/>
      <c r="N59" s="5">
        <f t="shared" si="2"/>
        <v>0</v>
      </c>
      <c r="O59" s="5"/>
      <c r="P59" s="5"/>
      <c r="Q59" s="5"/>
      <c r="R59" s="5">
        <f t="shared" si="9"/>
        <v>0</v>
      </c>
      <c r="S59" s="5"/>
      <c r="T59" s="5">
        <f t="shared" si="3"/>
        <v>0</v>
      </c>
      <c r="U59" s="111"/>
      <c r="V59" s="111"/>
      <c r="W59" s="111"/>
      <c r="X59" s="5">
        <f t="shared" si="4"/>
        <v>0</v>
      </c>
      <c r="Y59" s="111"/>
      <c r="Z59" s="111"/>
      <c r="AA59" s="111"/>
      <c r="AB59" s="5">
        <f t="shared" si="5"/>
        <v>0</v>
      </c>
      <c r="AC59" s="111"/>
      <c r="AD59" s="111"/>
      <c r="AE59" s="111"/>
      <c r="AF59" s="5">
        <f t="shared" si="6"/>
        <v>0</v>
      </c>
    </row>
    <row r="60" spans="1:34" s="2" customFormat="1" ht="40.5" customHeight="1" x14ac:dyDescent="0.25">
      <c r="A60" s="3">
        <v>30</v>
      </c>
      <c r="B60" s="27" t="s">
        <v>99</v>
      </c>
      <c r="C60" s="4" t="s">
        <v>135</v>
      </c>
      <c r="D60" s="1"/>
      <c r="E60" s="5"/>
      <c r="F60" s="5"/>
      <c r="G60" s="5"/>
      <c r="H60" s="5"/>
      <c r="I60" s="5"/>
      <c r="J60" s="1">
        <v>0</v>
      </c>
      <c r="K60" s="5"/>
      <c r="L60" s="5">
        <v>24800</v>
      </c>
      <c r="M60" s="5">
        <v>24700</v>
      </c>
      <c r="N60" s="5">
        <f t="shared" si="2"/>
        <v>24800</v>
      </c>
      <c r="O60" s="5">
        <v>24700</v>
      </c>
      <c r="P60" s="5"/>
      <c r="Q60" s="5"/>
      <c r="R60" s="5">
        <f t="shared" si="9"/>
        <v>100</v>
      </c>
      <c r="S60" s="5">
        <v>0</v>
      </c>
      <c r="T60" s="5">
        <f t="shared" si="3"/>
        <v>100</v>
      </c>
      <c r="U60" s="111"/>
      <c r="V60" s="111"/>
      <c r="W60" s="111"/>
      <c r="X60" s="5">
        <f t="shared" si="4"/>
        <v>100</v>
      </c>
      <c r="Y60" s="111"/>
      <c r="Z60" s="111">
        <v>100</v>
      </c>
      <c r="AA60" s="111"/>
      <c r="AB60" s="5">
        <f t="shared" si="5"/>
        <v>0</v>
      </c>
      <c r="AC60" s="111"/>
      <c r="AD60" s="111"/>
      <c r="AE60" s="111"/>
      <c r="AF60" s="5">
        <f t="shared" si="6"/>
        <v>0</v>
      </c>
    </row>
    <row r="61" spans="1:34" s="38" customFormat="1" ht="19.5" x14ac:dyDescent="0.3">
      <c r="A61" s="24">
        <v>35</v>
      </c>
      <c r="B61" s="36"/>
      <c r="C61" s="19" t="s">
        <v>26</v>
      </c>
      <c r="D61" s="1"/>
      <c r="E61" s="5"/>
      <c r="F61" s="5"/>
      <c r="G61" s="5"/>
      <c r="H61" s="5"/>
      <c r="I61" s="37"/>
      <c r="J61" s="1"/>
      <c r="K61" s="37"/>
      <c r="L61" s="37"/>
      <c r="M61" s="37"/>
      <c r="N61" s="5"/>
      <c r="O61" s="37"/>
      <c r="P61" s="37"/>
      <c r="Q61" s="37"/>
      <c r="R61" s="5"/>
      <c r="S61" s="37"/>
      <c r="T61" s="5">
        <f t="shared" si="3"/>
        <v>0</v>
      </c>
      <c r="U61" s="117"/>
      <c r="V61" s="117"/>
      <c r="W61" s="117"/>
      <c r="X61" s="5">
        <f t="shared" si="4"/>
        <v>0</v>
      </c>
      <c r="Y61" s="117"/>
      <c r="Z61" s="117"/>
      <c r="AA61" s="117"/>
      <c r="AB61" s="5"/>
      <c r="AC61" s="117"/>
      <c r="AD61" s="117"/>
      <c r="AE61" s="117"/>
      <c r="AF61" s="5">
        <f t="shared" si="6"/>
        <v>0</v>
      </c>
    </row>
    <row r="62" spans="1:34" s="38" customFormat="1" ht="24" x14ac:dyDescent="0.3">
      <c r="A62" s="3">
        <v>35</v>
      </c>
      <c r="B62" s="25" t="s">
        <v>101</v>
      </c>
      <c r="C62" s="4" t="s">
        <v>164</v>
      </c>
      <c r="D62" s="1"/>
      <c r="E62" s="5"/>
      <c r="F62" s="5"/>
      <c r="G62" s="5"/>
      <c r="H62" s="5"/>
      <c r="I62" s="37"/>
      <c r="J62" s="1">
        <v>0</v>
      </c>
      <c r="K62" s="37"/>
      <c r="L62" s="5">
        <v>37200</v>
      </c>
      <c r="M62" s="37"/>
      <c r="N62" s="5">
        <f t="shared" si="2"/>
        <v>37200</v>
      </c>
      <c r="O62" s="37"/>
      <c r="P62" s="5"/>
      <c r="Q62" s="37"/>
      <c r="R62" s="5">
        <f t="shared" ref="R62:R82" si="12">N62-O62+P62</f>
        <v>37200</v>
      </c>
      <c r="S62" s="5">
        <v>34932.04</v>
      </c>
      <c r="T62" s="5">
        <f t="shared" si="3"/>
        <v>2267.9599999999991</v>
      </c>
      <c r="U62" s="111"/>
      <c r="V62" s="111"/>
      <c r="W62" s="111"/>
      <c r="X62" s="5">
        <f t="shared" si="4"/>
        <v>2267.9599999999991</v>
      </c>
      <c r="Y62" s="111"/>
      <c r="Z62" s="111"/>
      <c r="AA62" s="111"/>
      <c r="AB62" s="5">
        <f t="shared" si="5"/>
        <v>2267.9599999999991</v>
      </c>
      <c r="AC62" s="111">
        <v>1751.4</v>
      </c>
      <c r="AD62" s="111"/>
      <c r="AE62" s="111"/>
      <c r="AF62" s="5">
        <f t="shared" si="6"/>
        <v>516.55999999999904</v>
      </c>
    </row>
    <row r="63" spans="1:34" s="2" customFormat="1" ht="24" x14ac:dyDescent="0.25">
      <c r="A63" s="3">
        <v>35</v>
      </c>
      <c r="B63" s="25" t="s">
        <v>42</v>
      </c>
      <c r="C63" s="4" t="s">
        <v>83</v>
      </c>
      <c r="D63" s="1">
        <v>156000</v>
      </c>
      <c r="E63" s="5"/>
      <c r="F63" s="39">
        <v>31226.46</v>
      </c>
      <c r="G63" s="39"/>
      <c r="H63" s="39"/>
      <c r="I63" s="39"/>
      <c r="J63" s="1">
        <f t="shared" si="1"/>
        <v>124773.54000000001</v>
      </c>
      <c r="K63" s="5"/>
      <c r="L63" s="5"/>
      <c r="M63" s="5"/>
      <c r="N63" s="5">
        <f t="shared" si="2"/>
        <v>124773.54000000001</v>
      </c>
      <c r="O63" s="5"/>
      <c r="P63" s="5"/>
      <c r="Q63" s="5"/>
      <c r="R63" s="5">
        <f t="shared" si="12"/>
        <v>124773.54000000001</v>
      </c>
      <c r="S63" s="5">
        <v>0</v>
      </c>
      <c r="T63" s="5">
        <f t="shared" si="3"/>
        <v>124773.54000000001</v>
      </c>
      <c r="U63" s="111"/>
      <c r="V63" s="111"/>
      <c r="W63" s="111"/>
      <c r="X63" s="5">
        <f t="shared" si="4"/>
        <v>124773.54000000001</v>
      </c>
      <c r="Y63" s="111"/>
      <c r="Z63" s="111"/>
      <c r="AA63" s="111"/>
      <c r="AB63" s="5">
        <f t="shared" si="5"/>
        <v>124773.54000000001</v>
      </c>
      <c r="AC63" s="111"/>
      <c r="AD63" s="111"/>
      <c r="AE63" s="111"/>
      <c r="AF63" s="5">
        <f t="shared" si="6"/>
        <v>124773.54000000001</v>
      </c>
    </row>
    <row r="64" spans="1:34" s="2" customFormat="1" ht="24" hidden="1" x14ac:dyDescent="0.25">
      <c r="A64" s="3">
        <v>35</v>
      </c>
      <c r="B64" s="25" t="s">
        <v>58</v>
      </c>
      <c r="C64" s="4" t="s">
        <v>60</v>
      </c>
      <c r="D64" s="1">
        <v>37200</v>
      </c>
      <c r="E64" s="5">
        <v>37200</v>
      </c>
      <c r="F64" s="5"/>
      <c r="G64" s="39"/>
      <c r="H64" s="39"/>
      <c r="I64" s="39"/>
      <c r="J64" s="1">
        <f t="shared" si="1"/>
        <v>0</v>
      </c>
      <c r="K64" s="5"/>
      <c r="L64" s="5"/>
      <c r="M64" s="5"/>
      <c r="N64" s="5">
        <f t="shared" si="2"/>
        <v>0</v>
      </c>
      <c r="O64" s="5"/>
      <c r="P64" s="5"/>
      <c r="Q64" s="5"/>
      <c r="R64" s="5">
        <f t="shared" si="12"/>
        <v>0</v>
      </c>
      <c r="S64" s="5">
        <v>0</v>
      </c>
      <c r="T64" s="5">
        <f t="shared" si="3"/>
        <v>0</v>
      </c>
      <c r="U64" s="111"/>
      <c r="V64" s="111"/>
      <c r="W64" s="111"/>
      <c r="X64" s="5">
        <f t="shared" si="4"/>
        <v>0</v>
      </c>
      <c r="Y64" s="111"/>
      <c r="Z64" s="111"/>
      <c r="AA64" s="111"/>
      <c r="AB64" s="5">
        <f t="shared" si="5"/>
        <v>0</v>
      </c>
      <c r="AC64" s="111"/>
      <c r="AD64" s="111"/>
      <c r="AE64" s="111"/>
      <c r="AF64" s="5">
        <f t="shared" si="6"/>
        <v>0</v>
      </c>
    </row>
    <row r="65" spans="1:32" s="2" customFormat="1" ht="24" hidden="1" x14ac:dyDescent="0.25">
      <c r="A65" s="97">
        <v>35</v>
      </c>
      <c r="B65" s="80" t="s">
        <v>81</v>
      </c>
      <c r="C65" s="81" t="s">
        <v>82</v>
      </c>
      <c r="D65" s="82">
        <v>0</v>
      </c>
      <c r="E65" s="5"/>
      <c r="F65" s="5"/>
      <c r="G65" s="83">
        <v>37200</v>
      </c>
      <c r="H65" s="83"/>
      <c r="I65" s="83"/>
      <c r="J65" s="1">
        <f t="shared" si="1"/>
        <v>37200</v>
      </c>
      <c r="K65" s="5">
        <v>37200</v>
      </c>
      <c r="L65" s="5"/>
      <c r="M65" s="5"/>
      <c r="N65" s="5">
        <f t="shared" si="2"/>
        <v>0</v>
      </c>
      <c r="O65" s="5"/>
      <c r="P65" s="5"/>
      <c r="Q65" s="5"/>
      <c r="R65" s="5">
        <f t="shared" si="12"/>
        <v>0</v>
      </c>
      <c r="S65" s="5">
        <v>0</v>
      </c>
      <c r="T65" s="5">
        <f t="shared" si="3"/>
        <v>0</v>
      </c>
      <c r="U65" s="111"/>
      <c r="V65" s="111"/>
      <c r="W65" s="111"/>
      <c r="X65" s="5">
        <f t="shared" si="4"/>
        <v>0</v>
      </c>
      <c r="Y65" s="111"/>
      <c r="Z65" s="111"/>
      <c r="AA65" s="111"/>
      <c r="AB65" s="5">
        <f t="shared" si="5"/>
        <v>0</v>
      </c>
      <c r="AC65" s="111"/>
      <c r="AD65" s="111"/>
      <c r="AE65" s="111"/>
      <c r="AF65" s="5">
        <f t="shared" si="6"/>
        <v>0</v>
      </c>
    </row>
    <row r="66" spans="1:32" s="2" customFormat="1" ht="24" x14ac:dyDescent="0.25">
      <c r="A66" s="3">
        <v>35</v>
      </c>
      <c r="B66" s="80" t="s">
        <v>92</v>
      </c>
      <c r="C66" s="4" t="s">
        <v>74</v>
      </c>
      <c r="D66" s="1">
        <v>0</v>
      </c>
      <c r="E66" s="5"/>
      <c r="F66" s="5"/>
      <c r="G66" s="85">
        <f>F80</f>
        <v>37200</v>
      </c>
      <c r="H66" s="85"/>
      <c r="I66" s="39"/>
      <c r="J66" s="1">
        <f t="shared" si="1"/>
        <v>37200</v>
      </c>
      <c r="K66" s="5"/>
      <c r="L66" s="5"/>
      <c r="M66" s="5"/>
      <c r="N66" s="5">
        <f t="shared" si="2"/>
        <v>37200</v>
      </c>
      <c r="O66" s="5"/>
      <c r="P66" s="5"/>
      <c r="Q66" s="5"/>
      <c r="R66" s="5">
        <f t="shared" si="12"/>
        <v>37200</v>
      </c>
      <c r="S66" s="5">
        <v>0</v>
      </c>
      <c r="T66" s="5">
        <f t="shared" si="3"/>
        <v>37200</v>
      </c>
      <c r="U66" s="111"/>
      <c r="V66" s="111"/>
      <c r="W66" s="111"/>
      <c r="X66" s="5">
        <f t="shared" si="4"/>
        <v>37200</v>
      </c>
      <c r="Y66" s="111"/>
      <c r="Z66" s="111"/>
      <c r="AA66" s="111"/>
      <c r="AB66" s="5">
        <f t="shared" si="5"/>
        <v>37200</v>
      </c>
      <c r="AC66" s="111"/>
      <c r="AD66" s="111"/>
      <c r="AE66" s="111"/>
      <c r="AF66" s="5">
        <f t="shared" si="6"/>
        <v>37200</v>
      </c>
    </row>
    <row r="67" spans="1:32" s="38" customFormat="1" ht="24" hidden="1" x14ac:dyDescent="0.3">
      <c r="A67" s="3">
        <v>35</v>
      </c>
      <c r="B67" s="25" t="s">
        <v>63</v>
      </c>
      <c r="C67" s="4" t="s">
        <v>61</v>
      </c>
      <c r="D67" s="1">
        <v>37200</v>
      </c>
      <c r="E67" s="5">
        <v>36944.559999999998</v>
      </c>
      <c r="F67" s="87">
        <f>D67-E67</f>
        <v>255.44000000000233</v>
      </c>
      <c r="G67" s="37"/>
      <c r="H67" s="37"/>
      <c r="I67" s="37"/>
      <c r="J67" s="1">
        <f>D67-E67-F67+G67</f>
        <v>0</v>
      </c>
      <c r="K67" s="37"/>
      <c r="L67" s="37"/>
      <c r="M67" s="37"/>
      <c r="N67" s="5">
        <f t="shared" si="2"/>
        <v>0</v>
      </c>
      <c r="O67" s="37"/>
      <c r="P67" s="37"/>
      <c r="Q67" s="37"/>
      <c r="R67" s="5">
        <f t="shared" si="12"/>
        <v>0</v>
      </c>
      <c r="S67" s="37"/>
      <c r="T67" s="5">
        <f t="shared" si="3"/>
        <v>0</v>
      </c>
      <c r="U67" s="117"/>
      <c r="V67" s="117"/>
      <c r="W67" s="117"/>
      <c r="X67" s="5">
        <f t="shared" si="4"/>
        <v>0</v>
      </c>
      <c r="Y67" s="117"/>
      <c r="Z67" s="117"/>
      <c r="AA67" s="117"/>
      <c r="AB67" s="5">
        <f t="shared" si="5"/>
        <v>0</v>
      </c>
      <c r="AC67" s="117"/>
      <c r="AD67" s="117"/>
      <c r="AE67" s="117"/>
      <c r="AF67" s="5">
        <f t="shared" si="6"/>
        <v>0</v>
      </c>
    </row>
    <row r="68" spans="1:32" s="38" customFormat="1" ht="19.5" hidden="1" x14ac:dyDescent="0.3">
      <c r="A68" s="3">
        <v>35</v>
      </c>
      <c r="B68" s="25" t="s">
        <v>62</v>
      </c>
      <c r="C68" s="4" t="s">
        <v>64</v>
      </c>
      <c r="D68" s="1">
        <v>37200</v>
      </c>
      <c r="E68" s="5">
        <v>37044.75</v>
      </c>
      <c r="F68" s="5">
        <v>155.25</v>
      </c>
      <c r="G68" s="37"/>
      <c r="H68" s="37"/>
      <c r="I68" s="37"/>
      <c r="J68" s="1">
        <f>D68-E68-F68+G68</f>
        <v>0</v>
      </c>
      <c r="K68" s="37"/>
      <c r="L68" s="37"/>
      <c r="M68" s="37"/>
      <c r="N68" s="5">
        <f t="shared" si="2"/>
        <v>0</v>
      </c>
      <c r="O68" s="37"/>
      <c r="P68" s="37"/>
      <c r="Q68" s="37"/>
      <c r="R68" s="5">
        <f t="shared" si="12"/>
        <v>0</v>
      </c>
      <c r="S68" s="37"/>
      <c r="T68" s="5">
        <f t="shared" si="3"/>
        <v>0</v>
      </c>
      <c r="U68" s="117"/>
      <c r="V68" s="117"/>
      <c r="W68" s="117"/>
      <c r="X68" s="5">
        <f t="shared" si="4"/>
        <v>0</v>
      </c>
      <c r="Y68" s="117"/>
      <c r="Z68" s="117"/>
      <c r="AA68" s="117"/>
      <c r="AB68" s="5">
        <f t="shared" si="5"/>
        <v>0</v>
      </c>
      <c r="AC68" s="117"/>
      <c r="AD68" s="117"/>
      <c r="AE68" s="117"/>
      <c r="AF68" s="5">
        <f t="shared" si="6"/>
        <v>0</v>
      </c>
    </row>
    <row r="69" spans="1:32" s="38" customFormat="1" ht="24" x14ac:dyDescent="0.3">
      <c r="A69" s="3">
        <v>35</v>
      </c>
      <c r="B69" s="25" t="s">
        <v>111</v>
      </c>
      <c r="C69" s="4" t="s">
        <v>112</v>
      </c>
      <c r="D69" s="1"/>
      <c r="E69" s="5"/>
      <c r="F69" s="5"/>
      <c r="G69" s="37"/>
      <c r="H69" s="37"/>
      <c r="I69" s="37"/>
      <c r="J69" s="1">
        <v>0</v>
      </c>
      <c r="K69" s="37"/>
      <c r="L69" s="5">
        <v>30000</v>
      </c>
      <c r="M69" s="5">
        <v>30000</v>
      </c>
      <c r="N69" s="5">
        <f t="shared" si="2"/>
        <v>30000</v>
      </c>
      <c r="O69" s="37"/>
      <c r="P69" s="5"/>
      <c r="Q69" s="5">
        <v>30000</v>
      </c>
      <c r="R69" s="5">
        <f t="shared" si="12"/>
        <v>30000</v>
      </c>
      <c r="S69" s="5">
        <v>29712.880000000001</v>
      </c>
      <c r="T69" s="5">
        <f t="shared" si="3"/>
        <v>287.11999999999898</v>
      </c>
      <c r="U69" s="111">
        <v>287.12</v>
      </c>
      <c r="V69" s="111"/>
      <c r="W69" s="111"/>
      <c r="X69" s="5">
        <f t="shared" si="4"/>
        <v>-1.0231815394945443E-12</v>
      </c>
      <c r="Y69" s="111"/>
      <c r="Z69" s="111"/>
      <c r="AA69" s="111"/>
      <c r="AB69" s="5">
        <f t="shared" si="5"/>
        <v>-1.0231815394945443E-12</v>
      </c>
      <c r="AC69" s="111"/>
      <c r="AD69" s="111"/>
      <c r="AE69" s="111"/>
      <c r="AF69" s="5">
        <f t="shared" si="6"/>
        <v>-1.0231815394945443E-12</v>
      </c>
    </row>
    <row r="70" spans="1:32" s="38" customFormat="1" ht="24" x14ac:dyDescent="0.3">
      <c r="A70" s="3">
        <v>35</v>
      </c>
      <c r="B70" s="25" t="s">
        <v>116</v>
      </c>
      <c r="C70" s="4" t="s">
        <v>117</v>
      </c>
      <c r="D70" s="1"/>
      <c r="E70" s="5"/>
      <c r="F70" s="5"/>
      <c r="G70" s="37"/>
      <c r="H70" s="37"/>
      <c r="I70" s="37"/>
      <c r="J70" s="1">
        <v>0</v>
      </c>
      <c r="K70" s="37"/>
      <c r="L70" s="5">
        <v>50000</v>
      </c>
      <c r="M70" s="5">
        <v>50000</v>
      </c>
      <c r="N70" s="5">
        <f t="shared" si="2"/>
        <v>50000</v>
      </c>
      <c r="O70" s="37"/>
      <c r="P70" s="5"/>
      <c r="Q70" s="5">
        <v>50000</v>
      </c>
      <c r="R70" s="5">
        <f t="shared" si="12"/>
        <v>50000</v>
      </c>
      <c r="S70" s="5">
        <v>0</v>
      </c>
      <c r="T70" s="5">
        <f t="shared" si="3"/>
        <v>50000</v>
      </c>
      <c r="U70" s="111"/>
      <c r="V70" s="111"/>
      <c r="W70" s="111"/>
      <c r="X70" s="5">
        <f t="shared" si="4"/>
        <v>50000</v>
      </c>
      <c r="Y70" s="111"/>
      <c r="Z70" s="111"/>
      <c r="AA70" s="111"/>
      <c r="AB70" s="5">
        <f t="shared" si="5"/>
        <v>50000</v>
      </c>
      <c r="AC70" s="111"/>
      <c r="AD70" s="111"/>
      <c r="AE70" s="111"/>
      <c r="AF70" s="5">
        <f t="shared" si="6"/>
        <v>50000</v>
      </c>
    </row>
    <row r="71" spans="1:32" s="38" customFormat="1" ht="24" x14ac:dyDescent="0.3">
      <c r="A71" s="3">
        <v>35</v>
      </c>
      <c r="B71" s="25" t="s">
        <v>121</v>
      </c>
      <c r="C71" s="4" t="s">
        <v>165</v>
      </c>
      <c r="D71" s="1"/>
      <c r="E71" s="5"/>
      <c r="F71" s="5"/>
      <c r="G71" s="37"/>
      <c r="H71" s="37"/>
      <c r="I71" s="37"/>
      <c r="J71" s="1"/>
      <c r="K71" s="37"/>
      <c r="L71" s="5"/>
      <c r="M71" s="5"/>
      <c r="N71" s="5"/>
      <c r="O71" s="37"/>
      <c r="P71" s="5">
        <v>24200</v>
      </c>
      <c r="Q71" s="5">
        <v>24200</v>
      </c>
      <c r="R71" s="5">
        <f t="shared" si="12"/>
        <v>24200</v>
      </c>
      <c r="S71" s="5">
        <v>18306.810000000001</v>
      </c>
      <c r="T71" s="5">
        <f t="shared" si="3"/>
        <v>5893.1899999999987</v>
      </c>
      <c r="U71" s="111"/>
      <c r="V71" s="111"/>
      <c r="W71" s="111"/>
      <c r="X71" s="5">
        <f t="shared" si="4"/>
        <v>5893.1899999999987</v>
      </c>
      <c r="Y71" s="111"/>
      <c r="Z71" s="111"/>
      <c r="AA71" s="111"/>
      <c r="AB71" s="5">
        <f t="shared" si="5"/>
        <v>5893.1899999999987</v>
      </c>
      <c r="AC71" s="111">
        <v>5893.19</v>
      </c>
      <c r="AD71" s="111"/>
      <c r="AE71" s="111"/>
      <c r="AF71" s="5">
        <f t="shared" si="6"/>
        <v>-9.0949470177292824E-13</v>
      </c>
    </row>
    <row r="72" spans="1:32" s="38" customFormat="1" ht="24" x14ac:dyDescent="0.3">
      <c r="A72" s="3">
        <v>35</v>
      </c>
      <c r="B72" s="25" t="s">
        <v>109</v>
      </c>
      <c r="C72" s="4" t="s">
        <v>110</v>
      </c>
      <c r="D72" s="1"/>
      <c r="E72" s="5"/>
      <c r="F72" s="5"/>
      <c r="G72" s="37"/>
      <c r="H72" s="37"/>
      <c r="I72" s="37"/>
      <c r="J72" s="1">
        <v>0</v>
      </c>
      <c r="K72" s="37"/>
      <c r="L72" s="5">
        <v>10000</v>
      </c>
      <c r="M72" s="5">
        <v>10000</v>
      </c>
      <c r="N72" s="5">
        <f t="shared" si="2"/>
        <v>10000</v>
      </c>
      <c r="O72" s="37"/>
      <c r="P72" s="5"/>
      <c r="Q72" s="5">
        <v>10000</v>
      </c>
      <c r="R72" s="5">
        <f t="shared" si="12"/>
        <v>10000</v>
      </c>
      <c r="S72" s="5">
        <v>0</v>
      </c>
      <c r="T72" s="5">
        <f t="shared" si="3"/>
        <v>10000</v>
      </c>
      <c r="U72" s="111"/>
      <c r="V72" s="111"/>
      <c r="W72" s="111"/>
      <c r="X72" s="5">
        <f t="shared" si="4"/>
        <v>10000</v>
      </c>
      <c r="Y72" s="111"/>
      <c r="Z72" s="111"/>
      <c r="AA72" s="111"/>
      <c r="AB72" s="5">
        <f t="shared" si="5"/>
        <v>10000</v>
      </c>
      <c r="AC72" s="111">
        <f>1465.2+905.2+2082.8+1770.72</f>
        <v>6223.920000000001</v>
      </c>
      <c r="AD72" s="111"/>
      <c r="AE72" s="111"/>
      <c r="AF72" s="5">
        <f t="shared" si="6"/>
        <v>3776.079999999999</v>
      </c>
    </row>
    <row r="73" spans="1:32" s="38" customFormat="1" ht="24" x14ac:dyDescent="0.3">
      <c r="A73" s="3">
        <v>35</v>
      </c>
      <c r="B73" s="25" t="s">
        <v>122</v>
      </c>
      <c r="C73" s="4" t="s">
        <v>129</v>
      </c>
      <c r="D73" s="1"/>
      <c r="E73" s="5"/>
      <c r="F73" s="5"/>
      <c r="G73" s="37"/>
      <c r="H73" s="37"/>
      <c r="I73" s="37"/>
      <c r="J73" s="1"/>
      <c r="K73" s="37"/>
      <c r="L73" s="5"/>
      <c r="M73" s="5"/>
      <c r="N73" s="5"/>
      <c r="O73" s="37"/>
      <c r="P73" s="5">
        <v>81500</v>
      </c>
      <c r="Q73" s="5">
        <f>P73</f>
        <v>81500</v>
      </c>
      <c r="R73" s="5">
        <f t="shared" si="12"/>
        <v>81500</v>
      </c>
      <c r="S73" s="5">
        <v>0</v>
      </c>
      <c r="T73" s="5">
        <f t="shared" si="3"/>
        <v>81500</v>
      </c>
      <c r="U73" s="111"/>
      <c r="V73" s="111"/>
      <c r="W73" s="111"/>
      <c r="X73" s="5">
        <f t="shared" si="4"/>
        <v>81500</v>
      </c>
      <c r="Y73" s="111"/>
      <c r="Z73" s="111">
        <v>81500</v>
      </c>
      <c r="AA73" s="111"/>
      <c r="AB73" s="5">
        <f t="shared" si="5"/>
        <v>0</v>
      </c>
      <c r="AC73" s="111"/>
      <c r="AD73" s="111"/>
      <c r="AE73" s="111"/>
      <c r="AF73" s="5">
        <f t="shared" ref="AF73:AF86" si="13">AB73-AC73-AD73+AE73</f>
        <v>0</v>
      </c>
    </row>
    <row r="74" spans="1:32" s="38" customFormat="1" ht="19.5" x14ac:dyDescent="0.3">
      <c r="A74" s="3">
        <v>35</v>
      </c>
      <c r="B74" s="25" t="s">
        <v>114</v>
      </c>
      <c r="C74" s="4" t="s">
        <v>115</v>
      </c>
      <c r="D74" s="1"/>
      <c r="E74" s="5"/>
      <c r="F74" s="5"/>
      <c r="G74" s="37"/>
      <c r="H74" s="37"/>
      <c r="I74" s="37"/>
      <c r="J74" s="1">
        <v>0</v>
      </c>
      <c r="K74" s="37"/>
      <c r="L74" s="5">
        <v>25000</v>
      </c>
      <c r="M74" s="5">
        <v>25000</v>
      </c>
      <c r="N74" s="5">
        <f t="shared" si="2"/>
        <v>25000</v>
      </c>
      <c r="O74" s="37"/>
      <c r="P74" s="5"/>
      <c r="Q74" s="5">
        <v>25000</v>
      </c>
      <c r="R74" s="5">
        <f t="shared" si="12"/>
        <v>25000</v>
      </c>
      <c r="S74" s="5">
        <v>21726.06</v>
      </c>
      <c r="T74" s="5">
        <f t="shared" si="3"/>
        <v>3273.9399999999987</v>
      </c>
      <c r="U74" s="111">
        <v>3273.94</v>
      </c>
      <c r="V74" s="111"/>
      <c r="W74" s="111"/>
      <c r="X74" s="5">
        <f t="shared" si="4"/>
        <v>-1.3642420526593924E-12</v>
      </c>
      <c r="Y74" s="111"/>
      <c r="Z74" s="111"/>
      <c r="AA74" s="111"/>
      <c r="AB74" s="5">
        <f t="shared" si="5"/>
        <v>-1.3642420526593924E-12</v>
      </c>
      <c r="AC74" s="111"/>
      <c r="AD74" s="111"/>
      <c r="AE74" s="111"/>
      <c r="AF74" s="5">
        <f t="shared" si="13"/>
        <v>-1.3642420526593924E-12</v>
      </c>
    </row>
    <row r="75" spans="1:32" s="8" customFormat="1" x14ac:dyDescent="0.25">
      <c r="A75" s="77" t="s">
        <v>27</v>
      </c>
      <c r="B75" s="78" t="s">
        <v>113</v>
      </c>
      <c r="C75" s="79" t="s">
        <v>150</v>
      </c>
      <c r="D75" s="40"/>
      <c r="E75" s="5"/>
      <c r="F75" s="41"/>
      <c r="G75" s="42"/>
      <c r="H75" s="42"/>
      <c r="I75" s="103"/>
      <c r="J75" s="1">
        <v>0</v>
      </c>
      <c r="K75" s="34"/>
      <c r="L75" s="34">
        <v>15000</v>
      </c>
      <c r="M75" s="34">
        <v>15000</v>
      </c>
      <c r="N75" s="5">
        <f>J75-K75+L75</f>
        <v>15000</v>
      </c>
      <c r="O75" s="34"/>
      <c r="P75" s="34"/>
      <c r="Q75" s="34">
        <v>15000</v>
      </c>
      <c r="R75" s="5">
        <f t="shared" si="12"/>
        <v>15000</v>
      </c>
      <c r="S75" s="34">
        <v>14871.82</v>
      </c>
      <c r="T75" s="5">
        <f t="shared" si="3"/>
        <v>128.18000000000029</v>
      </c>
      <c r="U75" s="116">
        <v>128.18</v>
      </c>
      <c r="V75" s="116"/>
      <c r="W75" s="116"/>
      <c r="X75" s="5">
        <f t="shared" si="4"/>
        <v>2.8421709430404007E-13</v>
      </c>
      <c r="Y75" s="116"/>
      <c r="Z75" s="116"/>
      <c r="AA75" s="116"/>
      <c r="AB75" s="5">
        <f t="shared" si="5"/>
        <v>2.8421709430404007E-13</v>
      </c>
      <c r="AC75" s="116"/>
      <c r="AD75" s="116"/>
      <c r="AE75" s="116"/>
      <c r="AF75" s="5">
        <f t="shared" si="13"/>
        <v>2.8421709430404007E-13</v>
      </c>
    </row>
    <row r="76" spans="1:32" s="8" customFormat="1" ht="36.75" x14ac:dyDescent="0.25">
      <c r="A76" s="104" t="s">
        <v>27</v>
      </c>
      <c r="B76" s="105" t="s">
        <v>54</v>
      </c>
      <c r="C76" s="79" t="s">
        <v>55</v>
      </c>
      <c r="D76" s="40">
        <v>458705.25</v>
      </c>
      <c r="E76" s="5"/>
      <c r="F76" s="41"/>
      <c r="G76" s="42"/>
      <c r="H76" s="42"/>
      <c r="I76" s="103"/>
      <c r="J76" s="1">
        <f t="shared" si="1"/>
        <v>458705.25</v>
      </c>
      <c r="K76" s="34"/>
      <c r="L76" s="34"/>
      <c r="M76" s="34"/>
      <c r="N76" s="5">
        <f t="shared" si="2"/>
        <v>458705.25</v>
      </c>
      <c r="O76" s="34"/>
      <c r="P76" s="34"/>
      <c r="Q76" s="34"/>
      <c r="R76" s="5">
        <f t="shared" si="12"/>
        <v>458705.25</v>
      </c>
      <c r="S76" s="103">
        <v>431204.72</v>
      </c>
      <c r="T76" s="5">
        <f t="shared" ref="T76:T86" si="14">R76-S76</f>
        <v>27500.530000000028</v>
      </c>
      <c r="U76" s="118">
        <v>27500.53</v>
      </c>
      <c r="V76" s="118"/>
      <c r="W76" s="118"/>
      <c r="X76" s="5">
        <f t="shared" ref="X76:X86" si="15">T76-U76+V76+W76</f>
        <v>2.9103830456733704E-11</v>
      </c>
      <c r="Y76" s="118"/>
      <c r="Z76" s="118"/>
      <c r="AA76" s="118"/>
      <c r="AB76" s="5">
        <f t="shared" ref="AB76:AB86" si="16">X76-Y76-Z76+AA76</f>
        <v>2.9103830456733704E-11</v>
      </c>
      <c r="AC76" s="118"/>
      <c r="AD76" s="118"/>
      <c r="AE76" s="118"/>
      <c r="AF76" s="5">
        <f t="shared" si="13"/>
        <v>2.9103830456733704E-11</v>
      </c>
    </row>
    <row r="77" spans="1:32" s="2" customFormat="1" x14ac:dyDescent="0.25">
      <c r="A77" s="3">
        <v>35</v>
      </c>
      <c r="B77" s="25" t="s">
        <v>43</v>
      </c>
      <c r="C77" s="4" t="s">
        <v>166</v>
      </c>
      <c r="D77" s="1">
        <v>50000</v>
      </c>
      <c r="E77" s="5"/>
      <c r="F77" s="39"/>
      <c r="G77" s="39"/>
      <c r="H77" s="39"/>
      <c r="I77" s="39"/>
      <c r="J77" s="1">
        <f t="shared" si="1"/>
        <v>50000</v>
      </c>
      <c r="K77" s="5"/>
      <c r="L77" s="5"/>
      <c r="M77" s="5"/>
      <c r="N77" s="5">
        <f t="shared" si="2"/>
        <v>50000</v>
      </c>
      <c r="O77" s="5"/>
      <c r="P77" s="5"/>
      <c r="Q77" s="5"/>
      <c r="R77" s="5">
        <f t="shared" si="12"/>
        <v>50000</v>
      </c>
      <c r="S77" s="5">
        <v>0</v>
      </c>
      <c r="T77" s="5">
        <f t="shared" si="14"/>
        <v>50000</v>
      </c>
      <c r="U77" s="111"/>
      <c r="V77" s="111"/>
      <c r="W77" s="111"/>
      <c r="X77" s="5">
        <f t="shared" si="15"/>
        <v>50000</v>
      </c>
      <c r="Y77" s="111"/>
      <c r="Z77" s="111"/>
      <c r="AA77" s="111"/>
      <c r="AB77" s="5">
        <f t="shared" si="16"/>
        <v>50000</v>
      </c>
      <c r="AC77" s="111"/>
      <c r="AD77" s="111"/>
      <c r="AE77" s="111"/>
      <c r="AF77" s="5">
        <f t="shared" si="13"/>
        <v>50000</v>
      </c>
    </row>
    <row r="78" spans="1:32" s="2" customFormat="1" ht="24" x14ac:dyDescent="0.25">
      <c r="A78" s="3">
        <v>35</v>
      </c>
      <c r="B78" s="25" t="s">
        <v>91</v>
      </c>
      <c r="C78" s="4" t="s">
        <v>84</v>
      </c>
      <c r="D78" s="1">
        <v>0</v>
      </c>
      <c r="E78" s="5"/>
      <c r="F78" s="39"/>
      <c r="G78" s="39">
        <v>150000</v>
      </c>
      <c r="H78" s="39"/>
      <c r="I78" s="39"/>
      <c r="J78" s="1">
        <f t="shared" si="1"/>
        <v>150000</v>
      </c>
      <c r="K78" s="5"/>
      <c r="L78" s="5"/>
      <c r="M78" s="5"/>
      <c r="N78" s="5">
        <f t="shared" si="2"/>
        <v>150000</v>
      </c>
      <c r="O78" s="5"/>
      <c r="P78" s="5"/>
      <c r="Q78" s="5"/>
      <c r="R78" s="5">
        <f t="shared" si="12"/>
        <v>150000</v>
      </c>
      <c r="S78" s="5">
        <v>16972.599999999999</v>
      </c>
      <c r="T78" s="5">
        <f t="shared" si="14"/>
        <v>133027.4</v>
      </c>
      <c r="U78" s="111"/>
      <c r="V78" s="111"/>
      <c r="W78" s="111"/>
      <c r="X78" s="5">
        <f t="shared" si="15"/>
        <v>133027.4</v>
      </c>
      <c r="Y78" s="111"/>
      <c r="Z78" s="111"/>
      <c r="AA78" s="111"/>
      <c r="AB78" s="5">
        <f t="shared" si="16"/>
        <v>133027.4</v>
      </c>
      <c r="AC78" s="111">
        <f>109757.99+21527.43</f>
        <v>131285.42000000001</v>
      </c>
      <c r="AD78" s="111"/>
      <c r="AE78" s="111"/>
      <c r="AF78" s="5">
        <f t="shared" si="13"/>
        <v>1741.9799999999814</v>
      </c>
    </row>
    <row r="79" spans="1:32" s="2" customFormat="1" ht="24" x14ac:dyDescent="0.25">
      <c r="A79" s="3">
        <v>35</v>
      </c>
      <c r="B79" s="27" t="s">
        <v>108</v>
      </c>
      <c r="C79" s="4" t="s">
        <v>120</v>
      </c>
      <c r="D79" s="1"/>
      <c r="E79" s="5"/>
      <c r="F79" s="5"/>
      <c r="G79" s="5"/>
      <c r="H79" s="5"/>
      <c r="I79" s="5"/>
      <c r="J79" s="1">
        <v>0</v>
      </c>
      <c r="K79" s="5"/>
      <c r="L79" s="5">
        <v>24200</v>
      </c>
      <c r="M79" s="5">
        <v>24200</v>
      </c>
      <c r="N79" s="5">
        <f>J79-K79+L79</f>
        <v>24200</v>
      </c>
      <c r="O79" s="5">
        <v>24200</v>
      </c>
      <c r="P79" s="5"/>
      <c r="Q79" s="5"/>
      <c r="R79" s="5">
        <f t="shared" si="12"/>
        <v>0</v>
      </c>
      <c r="S79" s="5">
        <v>0</v>
      </c>
      <c r="T79" s="5">
        <f t="shared" si="14"/>
        <v>0</v>
      </c>
      <c r="U79" s="111"/>
      <c r="V79" s="111"/>
      <c r="W79" s="111"/>
      <c r="X79" s="5">
        <f t="shared" si="15"/>
        <v>0</v>
      </c>
      <c r="Y79" s="111"/>
      <c r="Z79" s="111"/>
      <c r="AA79" s="111"/>
      <c r="AB79" s="5">
        <f t="shared" si="16"/>
        <v>0</v>
      </c>
      <c r="AC79" s="111"/>
      <c r="AD79" s="111"/>
      <c r="AE79" s="111"/>
      <c r="AF79" s="5">
        <f t="shared" si="13"/>
        <v>0</v>
      </c>
    </row>
    <row r="80" spans="1:32" s="2" customFormat="1" ht="24" hidden="1" x14ac:dyDescent="0.25">
      <c r="A80" s="3">
        <v>35</v>
      </c>
      <c r="B80" s="25" t="s">
        <v>59</v>
      </c>
      <c r="C80" s="4" t="s">
        <v>73</v>
      </c>
      <c r="D80" s="1">
        <v>37200</v>
      </c>
      <c r="E80" s="5"/>
      <c r="F80" s="85">
        <v>37200</v>
      </c>
      <c r="G80" s="5"/>
      <c r="H80" s="5"/>
      <c r="I80" s="39"/>
      <c r="J80" s="1">
        <f t="shared" si="1"/>
        <v>0</v>
      </c>
      <c r="K80" s="5"/>
      <c r="L80" s="5"/>
      <c r="M80" s="5"/>
      <c r="N80" s="5">
        <f t="shared" ref="N80:N84" si="17">J80-K80+L80</f>
        <v>0</v>
      </c>
      <c r="O80" s="5"/>
      <c r="P80" s="5"/>
      <c r="Q80" s="5"/>
      <c r="R80" s="5">
        <f t="shared" si="12"/>
        <v>0</v>
      </c>
      <c r="S80" s="5"/>
      <c r="T80" s="5">
        <f t="shared" si="14"/>
        <v>0</v>
      </c>
      <c r="U80" s="111"/>
      <c r="V80" s="111"/>
      <c r="W80" s="111"/>
      <c r="X80" s="5">
        <f t="shared" si="15"/>
        <v>0</v>
      </c>
      <c r="Y80" s="111"/>
      <c r="Z80" s="111"/>
      <c r="AA80" s="111"/>
      <c r="AB80" s="5">
        <f t="shared" si="16"/>
        <v>0</v>
      </c>
      <c r="AC80" s="111"/>
      <c r="AD80" s="111"/>
      <c r="AE80" s="111"/>
      <c r="AF80" s="5">
        <f t="shared" si="13"/>
        <v>0</v>
      </c>
    </row>
    <row r="81" spans="1:32" s="2" customFormat="1" ht="24" hidden="1" x14ac:dyDescent="0.25">
      <c r="A81" s="3">
        <v>35</v>
      </c>
      <c r="B81" s="25" t="s">
        <v>44</v>
      </c>
      <c r="C81" s="4" t="s">
        <v>85</v>
      </c>
      <c r="D81" s="1">
        <v>155562.85</v>
      </c>
      <c r="E81" s="5"/>
      <c r="F81" s="39">
        <f>D81</f>
        <v>155562.85</v>
      </c>
      <c r="G81" s="5"/>
      <c r="H81" s="5"/>
      <c r="I81" s="39"/>
      <c r="J81" s="1">
        <f t="shared" si="1"/>
        <v>0</v>
      </c>
      <c r="K81" s="5"/>
      <c r="L81" s="5"/>
      <c r="M81" s="5"/>
      <c r="N81" s="5">
        <f t="shared" si="17"/>
        <v>0</v>
      </c>
      <c r="O81" s="5"/>
      <c r="P81" s="5"/>
      <c r="Q81" s="5"/>
      <c r="R81" s="5">
        <f t="shared" si="12"/>
        <v>0</v>
      </c>
      <c r="S81" s="5"/>
      <c r="T81" s="5">
        <f t="shared" si="14"/>
        <v>0</v>
      </c>
      <c r="U81" s="111"/>
      <c r="V81" s="111"/>
      <c r="W81" s="111"/>
      <c r="X81" s="5">
        <f t="shared" si="15"/>
        <v>0</v>
      </c>
      <c r="Y81" s="111"/>
      <c r="Z81" s="111"/>
      <c r="AA81" s="111"/>
      <c r="AB81" s="5">
        <f t="shared" si="16"/>
        <v>0</v>
      </c>
      <c r="AC81" s="111"/>
      <c r="AD81" s="111"/>
      <c r="AE81" s="111"/>
      <c r="AF81" s="5">
        <f t="shared" si="13"/>
        <v>0</v>
      </c>
    </row>
    <row r="82" spans="1:32" s="23" customFormat="1" ht="19.5" hidden="1" x14ac:dyDescent="0.3">
      <c r="A82" s="24">
        <v>40</v>
      </c>
      <c r="B82" s="18"/>
      <c r="C82" s="19" t="s">
        <v>28</v>
      </c>
      <c r="D82" s="20"/>
      <c r="E82" s="5"/>
      <c r="F82" s="43"/>
      <c r="G82" s="5"/>
      <c r="H82" s="5"/>
      <c r="I82" s="43"/>
      <c r="J82" s="1"/>
      <c r="K82" s="21"/>
      <c r="L82" s="21"/>
      <c r="M82" s="21"/>
      <c r="N82" s="5">
        <f t="shared" si="17"/>
        <v>0</v>
      </c>
      <c r="O82" s="21"/>
      <c r="P82" s="21"/>
      <c r="Q82" s="21"/>
      <c r="R82" s="5">
        <f t="shared" si="12"/>
        <v>0</v>
      </c>
      <c r="S82" s="21"/>
      <c r="T82" s="5">
        <f t="shared" si="14"/>
        <v>0</v>
      </c>
      <c r="U82" s="113"/>
      <c r="V82" s="113"/>
      <c r="W82" s="113"/>
      <c r="X82" s="5">
        <f t="shared" si="15"/>
        <v>0</v>
      </c>
      <c r="Y82" s="113"/>
      <c r="Z82" s="113"/>
      <c r="AA82" s="113"/>
      <c r="AB82" s="5">
        <f t="shared" si="16"/>
        <v>0</v>
      </c>
      <c r="AC82" s="113"/>
      <c r="AD82" s="113"/>
      <c r="AE82" s="113"/>
      <c r="AF82" s="5">
        <f t="shared" si="13"/>
        <v>0</v>
      </c>
    </row>
    <row r="83" spans="1:32" s="45" customFormat="1" ht="19.5" customHeight="1" x14ac:dyDescent="0.3">
      <c r="A83" s="24">
        <v>45</v>
      </c>
      <c r="B83" s="18"/>
      <c r="C83" s="19" t="s">
        <v>29</v>
      </c>
      <c r="D83" s="1"/>
      <c r="E83" s="5"/>
      <c r="F83" s="44"/>
      <c r="G83" s="5"/>
      <c r="H83" s="5"/>
      <c r="I83" s="44"/>
      <c r="J83" s="1"/>
      <c r="K83" s="44"/>
      <c r="L83" s="44"/>
      <c r="M83" s="44"/>
      <c r="N83" s="5"/>
      <c r="O83" s="44"/>
      <c r="P83" s="44"/>
      <c r="Q83" s="44"/>
      <c r="R83" s="5"/>
      <c r="S83" s="44"/>
      <c r="T83" s="5">
        <f t="shared" si="14"/>
        <v>0</v>
      </c>
      <c r="U83" s="119"/>
      <c r="V83" s="119"/>
      <c r="W83" s="119"/>
      <c r="X83" s="5">
        <f t="shared" si="15"/>
        <v>0</v>
      </c>
      <c r="Y83" s="119"/>
      <c r="Z83" s="119"/>
      <c r="AA83" s="119"/>
      <c r="AB83" s="5"/>
      <c r="AC83" s="119"/>
      <c r="AD83" s="119"/>
      <c r="AE83" s="119"/>
      <c r="AF83" s="5">
        <f t="shared" si="13"/>
        <v>0</v>
      </c>
    </row>
    <row r="84" spans="1:32" s="45" customFormat="1" ht="29.25" customHeight="1" x14ac:dyDescent="0.3">
      <c r="A84" s="3">
        <v>45</v>
      </c>
      <c r="B84" s="25" t="s">
        <v>151</v>
      </c>
      <c r="C84" s="4" t="s">
        <v>155</v>
      </c>
      <c r="D84" s="1"/>
      <c r="E84" s="5"/>
      <c r="F84" s="44"/>
      <c r="G84" s="5"/>
      <c r="H84" s="5"/>
      <c r="I84" s="44"/>
      <c r="J84" s="1">
        <v>0</v>
      </c>
      <c r="K84" s="44"/>
      <c r="L84" s="5">
        <v>37200</v>
      </c>
      <c r="M84" s="5">
        <v>37200</v>
      </c>
      <c r="N84" s="5">
        <f t="shared" si="17"/>
        <v>37200</v>
      </c>
      <c r="O84" s="44"/>
      <c r="P84" s="5"/>
      <c r="Q84" s="5">
        <v>37200</v>
      </c>
      <c r="R84" s="5">
        <f>N84-O84+P84</f>
        <v>37200</v>
      </c>
      <c r="S84" s="5">
        <v>0</v>
      </c>
      <c r="T84" s="5">
        <f t="shared" si="14"/>
        <v>37200</v>
      </c>
      <c r="U84" s="111"/>
      <c r="V84" s="111"/>
      <c r="W84" s="111"/>
      <c r="X84" s="5">
        <f t="shared" si="15"/>
        <v>37200</v>
      </c>
      <c r="Y84" s="111"/>
      <c r="Z84" s="111"/>
      <c r="AA84" s="111"/>
      <c r="AB84" s="5">
        <f t="shared" si="16"/>
        <v>37200</v>
      </c>
      <c r="AC84" s="111"/>
      <c r="AD84" s="111"/>
      <c r="AE84" s="111"/>
      <c r="AF84" s="5">
        <f t="shared" si="13"/>
        <v>37200</v>
      </c>
    </row>
    <row r="85" spans="1:32" s="2" customFormat="1" hidden="1" x14ac:dyDescent="0.25">
      <c r="A85" s="3">
        <v>45</v>
      </c>
      <c r="B85" s="27" t="s">
        <v>34</v>
      </c>
      <c r="C85" s="4" t="s">
        <v>35</v>
      </c>
      <c r="D85" s="1">
        <v>10000</v>
      </c>
      <c r="E85" s="5"/>
      <c r="F85" s="5">
        <v>10000</v>
      </c>
      <c r="G85" s="5"/>
      <c r="H85" s="5"/>
      <c r="I85" s="5"/>
      <c r="J85" s="1">
        <f t="shared" si="1"/>
        <v>0</v>
      </c>
      <c r="K85" s="5"/>
      <c r="L85" s="5"/>
      <c r="M85" s="5"/>
      <c r="N85" s="5">
        <f t="shared" si="2"/>
        <v>0</v>
      </c>
      <c r="O85" s="5"/>
      <c r="P85" s="5"/>
      <c r="Q85" s="5"/>
      <c r="R85" s="5">
        <f>N85-O85+P85</f>
        <v>0</v>
      </c>
      <c r="S85" s="5"/>
      <c r="T85" s="5">
        <f t="shared" si="14"/>
        <v>0</v>
      </c>
      <c r="U85" s="111"/>
      <c r="V85" s="111"/>
      <c r="W85" s="111"/>
      <c r="X85" s="5">
        <f t="shared" si="15"/>
        <v>0</v>
      </c>
      <c r="Y85" s="111"/>
      <c r="Z85" s="111"/>
      <c r="AA85" s="111"/>
      <c r="AB85" s="5">
        <f t="shared" si="16"/>
        <v>0</v>
      </c>
      <c r="AC85" s="111"/>
      <c r="AD85" s="111"/>
      <c r="AE85" s="111"/>
      <c r="AF85" s="5">
        <f t="shared" si="13"/>
        <v>0</v>
      </c>
    </row>
    <row r="86" spans="1:32" s="2" customFormat="1" ht="24" x14ac:dyDescent="0.25">
      <c r="A86" s="3">
        <v>45</v>
      </c>
      <c r="B86" s="27" t="s">
        <v>10</v>
      </c>
      <c r="C86" s="4" t="s">
        <v>51</v>
      </c>
      <c r="D86" s="1">
        <v>100</v>
      </c>
      <c r="E86" s="5"/>
      <c r="F86" s="5"/>
      <c r="G86" s="5"/>
      <c r="H86" s="5"/>
      <c r="I86" s="5"/>
      <c r="J86" s="1">
        <f t="shared" si="1"/>
        <v>100</v>
      </c>
      <c r="K86" s="5"/>
      <c r="L86" s="5"/>
      <c r="M86" s="5"/>
      <c r="N86" s="5">
        <f t="shared" si="2"/>
        <v>100</v>
      </c>
      <c r="O86" s="5"/>
      <c r="P86" s="5"/>
      <c r="Q86" s="5"/>
      <c r="R86" s="5">
        <f>N86-O86+P86</f>
        <v>100</v>
      </c>
      <c r="S86" s="5">
        <v>0</v>
      </c>
      <c r="T86" s="5">
        <f t="shared" si="14"/>
        <v>100</v>
      </c>
      <c r="U86" s="111"/>
      <c r="V86" s="111"/>
      <c r="W86" s="111"/>
      <c r="X86" s="5">
        <f t="shared" si="15"/>
        <v>100</v>
      </c>
      <c r="Y86" s="111"/>
      <c r="Z86" s="111">
        <v>100</v>
      </c>
      <c r="AA86" s="111"/>
      <c r="AB86" s="5">
        <f t="shared" si="16"/>
        <v>0</v>
      </c>
      <c r="AC86" s="111"/>
      <c r="AD86" s="111"/>
      <c r="AE86" s="111"/>
      <c r="AF86" s="5">
        <f t="shared" si="13"/>
        <v>0</v>
      </c>
    </row>
    <row r="87" spans="1:32" s="51" customFormat="1" ht="19.5" x14ac:dyDescent="0.3">
      <c r="A87" s="46"/>
      <c r="B87" s="47"/>
      <c r="C87" s="48" t="s">
        <v>30</v>
      </c>
      <c r="D87" s="49">
        <f>SUM(D4:D86)</f>
        <v>2790387.3400000003</v>
      </c>
      <c r="E87" s="50">
        <f>SUM(E4:E86)</f>
        <v>535703.24</v>
      </c>
      <c r="F87" s="50">
        <f>SUM(F4:F86)</f>
        <v>283009.56</v>
      </c>
      <c r="G87" s="50">
        <f>SUM(G4:G86)</f>
        <v>283009.56</v>
      </c>
      <c r="H87" s="50"/>
      <c r="I87" s="50">
        <f t="shared" ref="I87:AF87" si="18">SUM(I4:I86)</f>
        <v>834270</v>
      </c>
      <c r="J87" s="49">
        <f t="shared" si="18"/>
        <v>3088954.1</v>
      </c>
      <c r="K87" s="49">
        <f t="shared" si="18"/>
        <v>471400</v>
      </c>
      <c r="L87" s="49">
        <f t="shared" si="18"/>
        <v>471400</v>
      </c>
      <c r="M87" s="49">
        <f t="shared" si="18"/>
        <v>834270</v>
      </c>
      <c r="N87" s="49">
        <f t="shared" si="18"/>
        <v>3088954.1</v>
      </c>
      <c r="O87" s="49">
        <f t="shared" si="18"/>
        <v>188400</v>
      </c>
      <c r="P87" s="49">
        <f t="shared" si="18"/>
        <v>188400</v>
      </c>
      <c r="Q87" s="49">
        <f t="shared" si="18"/>
        <v>834270</v>
      </c>
      <c r="R87" s="49">
        <f t="shared" si="18"/>
        <v>2938443.05</v>
      </c>
      <c r="S87" s="49">
        <f t="shared" si="18"/>
        <v>1111684.1300000001</v>
      </c>
      <c r="T87" s="49">
        <f t="shared" si="18"/>
        <v>1826758.92</v>
      </c>
      <c r="U87" s="49">
        <f t="shared" si="18"/>
        <v>366577.36</v>
      </c>
      <c r="V87" s="49">
        <f t="shared" si="18"/>
        <v>366577.36</v>
      </c>
      <c r="W87" s="49">
        <f t="shared" si="18"/>
        <v>834270</v>
      </c>
      <c r="X87" s="49">
        <f t="shared" si="18"/>
        <v>2661028.92</v>
      </c>
      <c r="Y87" s="49">
        <f t="shared" si="18"/>
        <v>161371.03</v>
      </c>
      <c r="Z87" s="49">
        <f t="shared" si="18"/>
        <v>194638.03</v>
      </c>
      <c r="AA87" s="49">
        <f t="shared" si="18"/>
        <v>194638.03</v>
      </c>
      <c r="AB87" s="49">
        <f t="shared" si="18"/>
        <v>2499657.89</v>
      </c>
      <c r="AC87" s="49">
        <f t="shared" si="18"/>
        <v>343663.05000000005</v>
      </c>
      <c r="AD87" s="49">
        <f t="shared" si="18"/>
        <v>93068.03</v>
      </c>
      <c r="AE87" s="49">
        <f t="shared" si="18"/>
        <v>93068.03</v>
      </c>
      <c r="AF87" s="49">
        <f t="shared" si="18"/>
        <v>2155994.8400000003</v>
      </c>
    </row>
    <row r="88" spans="1:32" s="51" customFormat="1" ht="19.5" x14ac:dyDescent="0.3">
      <c r="A88" s="52"/>
      <c r="B88" s="53"/>
      <c r="C88" s="48"/>
      <c r="D88" s="49"/>
      <c r="E88" s="54"/>
      <c r="F88" s="54"/>
      <c r="G88" s="54"/>
      <c r="H88" s="54"/>
      <c r="I88" s="54"/>
      <c r="J88" s="55"/>
      <c r="K88" s="89"/>
      <c r="L88" s="89"/>
      <c r="O88" s="89"/>
      <c r="P88" s="89"/>
      <c r="R88" s="132"/>
      <c r="S88" s="89"/>
      <c r="T88" s="89"/>
      <c r="U88" s="120"/>
      <c r="V88" s="120"/>
      <c r="W88" s="120"/>
      <c r="X88" s="89"/>
      <c r="Y88" s="120"/>
      <c r="Z88" s="120">
        <f>Z87-AA87</f>
        <v>0</v>
      </c>
      <c r="AA88" s="120"/>
      <c r="AB88" s="89"/>
      <c r="AC88" s="120"/>
      <c r="AD88" s="120">
        <f>AD87-AE87</f>
        <v>0</v>
      </c>
      <c r="AE88" s="120"/>
      <c r="AF88" s="89"/>
    </row>
    <row r="89" spans="1:32" ht="15.75" x14ac:dyDescent="0.25">
      <c r="C89" s="90" t="s">
        <v>174</v>
      </c>
      <c r="D89" s="58" t="e">
        <f>#REF!-#REF!</f>
        <v>#REF!</v>
      </c>
      <c r="J89" s="59"/>
      <c r="R89" s="131">
        <f>R87-T87</f>
        <v>1111684.1299999999</v>
      </c>
      <c r="T89" s="59"/>
      <c r="U89" s="144"/>
      <c r="V89" s="144"/>
      <c r="W89" s="144"/>
      <c r="X89" s="59"/>
      <c r="Y89" s="144"/>
      <c r="Z89" s="144"/>
      <c r="AA89" s="144"/>
      <c r="AB89" s="59"/>
      <c r="AC89" s="144"/>
      <c r="AD89" s="144"/>
      <c r="AE89" s="144"/>
      <c r="AF89" s="59"/>
    </row>
    <row r="90" spans="1:32" x14ac:dyDescent="0.25">
      <c r="D90" s="59"/>
      <c r="T90" s="59"/>
      <c r="U90" s="144"/>
      <c r="V90" s="144"/>
      <c r="W90" s="144"/>
      <c r="X90" s="59"/>
      <c r="Y90" s="144"/>
      <c r="Z90" s="144"/>
      <c r="AA90" s="144"/>
      <c r="AB90" s="59"/>
      <c r="AC90" s="144"/>
      <c r="AD90" s="144"/>
      <c r="AE90" s="144"/>
      <c r="AF90" s="59"/>
    </row>
    <row r="91" spans="1:32" x14ac:dyDescent="0.25">
      <c r="D91" s="59"/>
      <c r="L91" s="59"/>
      <c r="P91" s="59"/>
      <c r="T91" s="59"/>
      <c r="U91" s="144"/>
      <c r="V91" s="144"/>
      <c r="W91" s="144"/>
      <c r="X91" s="59"/>
      <c r="Y91" s="144"/>
      <c r="Z91" s="144"/>
      <c r="AA91" s="144"/>
      <c r="AB91" s="59"/>
      <c r="AC91" s="144"/>
      <c r="AD91" s="144"/>
      <c r="AE91" s="144"/>
      <c r="AF91" s="59"/>
    </row>
    <row r="92" spans="1:32" x14ac:dyDescent="0.25">
      <c r="D92" s="59">
        <v>316866</v>
      </c>
      <c r="J92" s="59"/>
    </row>
    <row r="93" spans="1:32" x14ac:dyDescent="0.25">
      <c r="C93" s="60"/>
      <c r="D93" s="59">
        <v>150000</v>
      </c>
    </row>
    <row r="94" spans="1:32" s="59" customFormat="1" x14ac:dyDescent="0.25">
      <c r="A94" s="56"/>
      <c r="B94" s="57"/>
      <c r="C94" s="60"/>
      <c r="D94" s="59">
        <v>186707</v>
      </c>
      <c r="J94" s="56"/>
      <c r="K94" s="56"/>
      <c r="O94" s="56"/>
      <c r="S94" s="56"/>
      <c r="T94" s="56"/>
      <c r="U94" s="121"/>
      <c r="V94" s="121"/>
      <c r="W94" s="121"/>
      <c r="Y94" s="121"/>
      <c r="Z94" s="121"/>
      <c r="AA94" s="121"/>
      <c r="AC94" s="121"/>
      <c r="AD94" s="121"/>
      <c r="AE94" s="121"/>
    </row>
    <row r="95" spans="1:32" s="59" customFormat="1" x14ac:dyDescent="0.25">
      <c r="A95" s="56"/>
      <c r="B95" s="57"/>
      <c r="C95" s="56"/>
      <c r="D95" s="61">
        <f>SUM(D92:D94)</f>
        <v>653573</v>
      </c>
      <c r="J95" s="56"/>
      <c r="K95" s="56"/>
      <c r="O95" s="56"/>
      <c r="S95" s="56"/>
      <c r="T95" s="56"/>
      <c r="U95" s="121"/>
      <c r="V95" s="121"/>
      <c r="W95" s="121"/>
      <c r="Y95" s="121"/>
      <c r="Z95" s="121"/>
      <c r="AA95" s="121"/>
      <c r="AC95" s="121"/>
      <c r="AD95" s="121"/>
      <c r="AE95" s="121"/>
    </row>
  </sheetData>
  <mergeCells count="3">
    <mergeCell ref="A1:B1"/>
    <mergeCell ref="A2:D2"/>
    <mergeCell ref="A3:B3"/>
  </mergeCells>
  <pageMargins left="0.25" right="0.25" top="0.75" bottom="0.75" header="0.3" footer="0.3"/>
  <pageSetup paperSize="8"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6"/>
  <sheetViews>
    <sheetView tabSelected="1" topLeftCell="A2" zoomScale="80" zoomScaleNormal="80" workbookViewId="0">
      <pane ySplit="2" topLeftCell="A4" activePane="bottomLeft" state="frozen"/>
      <selection activeCell="A2" sqref="A2"/>
      <selection pane="bottomLeft" activeCell="T13" sqref="T13"/>
    </sheetView>
  </sheetViews>
  <sheetFormatPr defaultColWidth="9.140625" defaultRowHeight="15" x14ac:dyDescent="0.25"/>
  <cols>
    <col min="1" max="1" width="5" style="56" customWidth="1"/>
    <col min="2" max="2" width="11.85546875" style="57" customWidth="1"/>
    <col min="3" max="3" width="56.140625" style="56" customWidth="1"/>
    <col min="4" max="4" width="18.28515625" style="56" hidden="1" customWidth="1"/>
    <col min="5" max="5" width="15.85546875" style="59" hidden="1" customWidth="1"/>
    <col min="6" max="6" width="15" style="59" hidden="1" customWidth="1"/>
    <col min="7" max="8" width="15.85546875" style="59" hidden="1" customWidth="1"/>
    <col min="9" max="9" width="13.85546875" style="59" hidden="1" customWidth="1"/>
    <col min="10" max="10" width="18.5703125" style="56" hidden="1" customWidth="1"/>
    <col min="11" max="11" width="17.42578125" style="56" hidden="1" customWidth="1"/>
    <col min="12" max="12" width="15.7109375" style="56" hidden="1" customWidth="1"/>
    <col min="13" max="13" width="19.5703125" style="56" hidden="1" customWidth="1"/>
    <col min="14" max="14" width="22" style="56" hidden="1" customWidth="1"/>
    <col min="15" max="15" width="17.42578125" style="56" hidden="1" customWidth="1"/>
    <col min="16" max="16" width="15.7109375" style="56" hidden="1" customWidth="1"/>
    <col min="17" max="17" width="19.5703125" style="56" hidden="1" customWidth="1"/>
    <col min="18" max="18" width="22" style="56" hidden="1" customWidth="1"/>
    <col min="19" max="19" width="20.85546875" style="56" hidden="1" customWidth="1"/>
    <col min="20" max="20" width="20.85546875" style="56" customWidth="1"/>
    <col min="21" max="23" width="20.85546875" style="121" hidden="1" customWidth="1"/>
    <col min="24" max="24" width="22" style="56" customWidth="1"/>
    <col min="25" max="25" width="17.140625" style="121" hidden="1" customWidth="1"/>
    <col min="26" max="26" width="17.42578125" style="121" hidden="1" customWidth="1"/>
    <col min="27" max="27" width="15.7109375" style="121" hidden="1" customWidth="1"/>
    <col min="28" max="28" width="22" style="56" customWidth="1"/>
    <col min="29" max="29" width="17.28515625" style="121" hidden="1" customWidth="1"/>
    <col min="30" max="30" width="17.5703125" style="121" hidden="1" customWidth="1"/>
    <col min="31" max="31" width="18" style="121" hidden="1" customWidth="1"/>
    <col min="32" max="32" width="22" style="56" customWidth="1"/>
    <col min="33" max="33" width="17.28515625" style="121" hidden="1" customWidth="1"/>
    <col min="34" max="34" width="17.5703125" style="121" customWidth="1"/>
    <col min="35" max="35" width="18" style="121" customWidth="1"/>
    <col min="36" max="36" width="22" style="56" customWidth="1"/>
    <col min="37" max="37" width="19.42578125" style="56" customWidth="1"/>
    <col min="38" max="38" width="19" style="56" customWidth="1"/>
    <col min="39" max="39" width="17" style="56" customWidth="1"/>
    <col min="40" max="16384" width="9.140625" style="56"/>
  </cols>
  <sheetData>
    <row r="1" spans="1:48" s="14" customFormat="1" ht="32.25" hidden="1" customHeight="1" x14ac:dyDescent="0.25">
      <c r="A1" s="148" t="s">
        <v>0</v>
      </c>
      <c r="B1" s="148"/>
      <c r="C1" s="9" t="s">
        <v>1</v>
      </c>
      <c r="D1" s="10" t="s">
        <v>39</v>
      </c>
      <c r="E1" s="11"/>
      <c r="F1" s="12"/>
      <c r="G1" s="12"/>
      <c r="H1" s="12"/>
      <c r="I1" s="12"/>
      <c r="J1" s="13" t="s">
        <v>40</v>
      </c>
      <c r="U1" s="108"/>
      <c r="V1" s="108"/>
      <c r="W1" s="108"/>
      <c r="Y1" s="108"/>
      <c r="Z1" s="108"/>
      <c r="AA1" s="108"/>
      <c r="AC1" s="108"/>
      <c r="AD1" s="108"/>
      <c r="AE1" s="108"/>
      <c r="AG1" s="108"/>
      <c r="AH1" s="108"/>
      <c r="AI1" s="108"/>
    </row>
    <row r="2" spans="1:48" s="2" customFormat="1" ht="20.25" customHeight="1" x14ac:dyDescent="0.25">
      <c r="A2" s="149" t="s">
        <v>196</v>
      </c>
      <c r="B2" s="149"/>
      <c r="C2" s="149"/>
      <c r="D2" s="149"/>
      <c r="E2" s="15"/>
      <c r="F2" s="15"/>
      <c r="G2" s="15"/>
      <c r="H2" s="15"/>
      <c r="I2" s="15"/>
      <c r="U2" s="109"/>
      <c r="V2" s="109"/>
      <c r="W2" s="109"/>
      <c r="Y2" s="109"/>
      <c r="Z2" s="109"/>
      <c r="AA2" s="109"/>
      <c r="AC2" s="109"/>
      <c r="AD2" s="109"/>
      <c r="AE2" s="109"/>
      <c r="AG2" s="109"/>
      <c r="AH2" s="109"/>
      <c r="AI2" s="109"/>
    </row>
    <row r="3" spans="1:48" s="14" customFormat="1" ht="61.5" customHeight="1" x14ac:dyDescent="0.25">
      <c r="A3" s="148" t="s">
        <v>0</v>
      </c>
      <c r="B3" s="148"/>
      <c r="C3" s="9" t="s">
        <v>1</v>
      </c>
      <c r="D3" s="10" t="s">
        <v>72</v>
      </c>
      <c r="E3" s="16" t="s">
        <v>95</v>
      </c>
      <c r="F3" s="16" t="s">
        <v>48</v>
      </c>
      <c r="G3" s="16" t="s">
        <v>49</v>
      </c>
      <c r="H3" s="16" t="s">
        <v>50</v>
      </c>
      <c r="I3" s="16" t="s">
        <v>68</v>
      </c>
      <c r="J3" s="13" t="s">
        <v>96</v>
      </c>
      <c r="K3" s="92" t="s">
        <v>48</v>
      </c>
      <c r="L3" s="92" t="s">
        <v>49</v>
      </c>
      <c r="M3" s="92" t="s">
        <v>68</v>
      </c>
      <c r="N3" s="13" t="s">
        <v>123</v>
      </c>
      <c r="O3" s="92" t="s">
        <v>48</v>
      </c>
      <c r="P3" s="92" t="s">
        <v>49</v>
      </c>
      <c r="Q3" s="92" t="s">
        <v>68</v>
      </c>
      <c r="R3" s="133" t="s">
        <v>132</v>
      </c>
      <c r="S3" s="102" t="s">
        <v>145</v>
      </c>
      <c r="T3" s="102" t="s">
        <v>133</v>
      </c>
      <c r="U3" s="92" t="s">
        <v>48</v>
      </c>
      <c r="V3" s="92" t="s">
        <v>49</v>
      </c>
      <c r="W3" s="102" t="s">
        <v>137</v>
      </c>
      <c r="X3" s="102" t="s">
        <v>172</v>
      </c>
      <c r="Y3" s="92" t="s">
        <v>173</v>
      </c>
      <c r="Z3" s="92" t="s">
        <v>48</v>
      </c>
      <c r="AA3" s="92" t="s">
        <v>49</v>
      </c>
      <c r="AB3" s="102" t="s">
        <v>184</v>
      </c>
      <c r="AC3" s="92" t="s">
        <v>173</v>
      </c>
      <c r="AD3" s="92" t="s">
        <v>48</v>
      </c>
      <c r="AE3" s="92" t="s">
        <v>49</v>
      </c>
      <c r="AF3" s="102" t="s">
        <v>191</v>
      </c>
      <c r="AG3" s="92" t="s">
        <v>173</v>
      </c>
      <c r="AH3" s="92" t="s">
        <v>48</v>
      </c>
      <c r="AI3" s="92" t="s">
        <v>49</v>
      </c>
      <c r="AJ3" s="102" t="s">
        <v>192</v>
      </c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</row>
    <row r="4" spans="1:48" s="23" customFormat="1" ht="19.5" x14ac:dyDescent="0.3">
      <c r="A4" s="17" t="s">
        <v>2</v>
      </c>
      <c r="B4" s="18"/>
      <c r="C4" s="19" t="s">
        <v>3</v>
      </c>
      <c r="D4" s="20"/>
      <c r="E4" s="21"/>
      <c r="F4" s="21"/>
      <c r="G4" s="21"/>
      <c r="H4" s="21"/>
      <c r="I4" s="21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110"/>
      <c r="V4" s="110"/>
      <c r="W4" s="110"/>
      <c r="X4" s="22"/>
      <c r="Y4" s="110"/>
      <c r="Z4" s="110"/>
      <c r="AA4" s="110"/>
      <c r="AB4" s="22"/>
      <c r="AC4" s="110"/>
      <c r="AD4" s="110"/>
      <c r="AE4" s="110"/>
      <c r="AF4" s="22"/>
      <c r="AG4" s="110"/>
      <c r="AH4" s="110"/>
      <c r="AI4" s="110"/>
      <c r="AJ4" s="22"/>
    </row>
    <row r="5" spans="1:48" s="23" customFormat="1" ht="39" x14ac:dyDescent="0.3">
      <c r="A5" s="24">
        <v>10</v>
      </c>
      <c r="B5" s="18"/>
      <c r="C5" s="19" t="s">
        <v>4</v>
      </c>
      <c r="D5" s="20"/>
      <c r="E5" s="21"/>
      <c r="F5" s="21"/>
      <c r="G5" s="21"/>
      <c r="H5" s="21"/>
      <c r="I5" s="21"/>
      <c r="J5" s="1"/>
      <c r="K5" s="22"/>
      <c r="L5" s="22"/>
      <c r="M5" s="22"/>
      <c r="N5" s="22"/>
      <c r="O5" s="22"/>
      <c r="P5" s="22"/>
      <c r="Q5" s="22"/>
      <c r="R5" s="22"/>
      <c r="S5" s="22"/>
      <c r="T5" s="21"/>
      <c r="U5" s="113"/>
      <c r="V5" s="113"/>
      <c r="W5" s="113"/>
      <c r="X5" s="21"/>
      <c r="Y5" s="113"/>
      <c r="Z5" s="113"/>
      <c r="AA5" s="113"/>
      <c r="AB5" s="21"/>
      <c r="AC5" s="113"/>
      <c r="AD5" s="113"/>
      <c r="AE5" s="113"/>
      <c r="AF5" s="21"/>
      <c r="AG5" s="113"/>
      <c r="AH5" s="113"/>
      <c r="AI5" s="113"/>
      <c r="AJ5" s="21"/>
    </row>
    <row r="6" spans="1:48" s="2" customFormat="1" ht="24" hidden="1" x14ac:dyDescent="0.25">
      <c r="A6" s="3">
        <v>10</v>
      </c>
      <c r="B6" s="25" t="s">
        <v>52</v>
      </c>
      <c r="C6" s="4" t="s">
        <v>67</v>
      </c>
      <c r="D6" s="1">
        <v>72090</v>
      </c>
      <c r="E6" s="5"/>
      <c r="F6" s="5"/>
      <c r="G6" s="26"/>
      <c r="H6" s="26"/>
      <c r="I6" s="26"/>
      <c r="J6" s="1">
        <f>D6-E6-F6+G6</f>
        <v>72090</v>
      </c>
      <c r="K6" s="5">
        <v>72090</v>
      </c>
      <c r="L6" s="5"/>
      <c r="M6" s="5"/>
      <c r="N6" s="5">
        <f>J6-K6+L6</f>
        <v>0</v>
      </c>
      <c r="O6" s="5"/>
      <c r="P6" s="5"/>
      <c r="Q6" s="5"/>
      <c r="R6" s="5">
        <f t="shared" ref="R6:R12" si="0">N6-O6+P6</f>
        <v>0</v>
      </c>
      <c r="S6" s="5"/>
      <c r="T6" s="5"/>
      <c r="U6" s="111"/>
      <c r="V6" s="111"/>
      <c r="W6" s="111"/>
      <c r="X6" s="5">
        <f>P6-Q6+R6</f>
        <v>0</v>
      </c>
      <c r="Y6" s="111"/>
      <c r="Z6" s="111"/>
      <c r="AA6" s="111"/>
      <c r="AB6" s="5">
        <f>S6-T6+U6</f>
        <v>0</v>
      </c>
      <c r="AC6" s="111"/>
      <c r="AD6" s="111"/>
      <c r="AE6" s="111"/>
      <c r="AF6" s="5">
        <f>W6-X6+Y6</f>
        <v>0</v>
      </c>
      <c r="AG6" s="111"/>
      <c r="AH6" s="111"/>
      <c r="AI6" s="111"/>
      <c r="AJ6" s="5">
        <f>AA6-AB6+AC6</f>
        <v>0</v>
      </c>
    </row>
    <row r="7" spans="1:48" s="2" customFormat="1" ht="24" x14ac:dyDescent="0.25">
      <c r="A7" s="3">
        <v>10</v>
      </c>
      <c r="B7" s="25" t="s">
        <v>97</v>
      </c>
      <c r="C7" s="4" t="s">
        <v>98</v>
      </c>
      <c r="D7" s="1"/>
      <c r="E7" s="5"/>
      <c r="F7" s="5"/>
      <c r="G7" s="26"/>
      <c r="H7" s="26"/>
      <c r="I7" s="26"/>
      <c r="J7" s="1">
        <v>0</v>
      </c>
      <c r="K7" s="5"/>
      <c r="L7" s="5">
        <v>74400</v>
      </c>
      <c r="M7" s="5">
        <v>2310</v>
      </c>
      <c r="N7" s="5">
        <f>J7-K7+L7</f>
        <v>74400</v>
      </c>
      <c r="O7" s="5"/>
      <c r="P7" s="5"/>
      <c r="Q7" s="5">
        <v>2310</v>
      </c>
      <c r="R7" s="5">
        <f t="shared" si="0"/>
        <v>74400</v>
      </c>
      <c r="S7" s="5">
        <v>0</v>
      </c>
      <c r="T7" s="5">
        <f>R7-S7</f>
        <v>74400</v>
      </c>
      <c r="U7" s="111"/>
      <c r="V7" s="111"/>
      <c r="W7" s="111"/>
      <c r="X7" s="5">
        <f>T7-U7+V7+W7</f>
        <v>74400</v>
      </c>
      <c r="Y7" s="111"/>
      <c r="Z7" s="111"/>
      <c r="AA7" s="111"/>
      <c r="AB7" s="5">
        <f>X7-Y7-Z7+AA7</f>
        <v>74400</v>
      </c>
      <c r="AC7" s="111"/>
      <c r="AD7" s="111"/>
      <c r="AE7" s="111"/>
      <c r="AF7" s="5">
        <f>AB7-AC7-AD7+AE7</f>
        <v>74400</v>
      </c>
      <c r="AG7" s="111"/>
      <c r="AH7" s="111"/>
      <c r="AI7" s="111"/>
      <c r="AJ7" s="5">
        <f>AF7-AG7-AH7+AI7</f>
        <v>74400</v>
      </c>
    </row>
    <row r="8" spans="1:48" s="2" customFormat="1" ht="24" hidden="1" x14ac:dyDescent="0.25">
      <c r="A8" s="3">
        <v>10</v>
      </c>
      <c r="B8" s="27" t="s">
        <v>9</v>
      </c>
      <c r="C8" s="4" t="s">
        <v>70</v>
      </c>
      <c r="D8" s="1">
        <v>7927.94</v>
      </c>
      <c r="E8" s="5"/>
      <c r="F8" s="5">
        <f>D8</f>
        <v>7927.94</v>
      </c>
      <c r="G8" s="5"/>
      <c r="H8" s="5"/>
      <c r="I8" s="5"/>
      <c r="J8" s="1">
        <f t="shared" ref="J8:J87" si="1">D8-E8-F8+G8</f>
        <v>0</v>
      </c>
      <c r="K8" s="5"/>
      <c r="L8" s="5"/>
      <c r="M8" s="5"/>
      <c r="N8" s="5">
        <f t="shared" ref="N8:N87" si="2">J8-K8+L8</f>
        <v>0</v>
      </c>
      <c r="O8" s="5"/>
      <c r="P8" s="5"/>
      <c r="Q8" s="5"/>
      <c r="R8" s="5">
        <f t="shared" si="0"/>
        <v>0</v>
      </c>
      <c r="S8" s="5"/>
      <c r="T8" s="5">
        <f t="shared" ref="T8:T76" si="3">R8-S8</f>
        <v>0</v>
      </c>
      <c r="U8" s="111"/>
      <c r="V8" s="111"/>
      <c r="W8" s="111"/>
      <c r="X8" s="5">
        <f t="shared" ref="X8:X76" si="4">T8-U8+V8+W8</f>
        <v>0</v>
      </c>
      <c r="Y8" s="111"/>
      <c r="Z8" s="111"/>
      <c r="AA8" s="111"/>
      <c r="AB8" s="5">
        <f t="shared" ref="AB8:AB76" si="5">X8-Y8-Z8+AA8</f>
        <v>0</v>
      </c>
      <c r="AC8" s="111"/>
      <c r="AD8" s="111"/>
      <c r="AE8" s="111"/>
      <c r="AF8" s="5">
        <f t="shared" ref="AF8:AF73" si="6">AB8-AC8-AD8+AE8</f>
        <v>0</v>
      </c>
      <c r="AG8" s="111"/>
      <c r="AH8" s="111"/>
      <c r="AI8" s="111"/>
      <c r="AJ8" s="5">
        <f t="shared" ref="AJ8:AJ73" si="7">AF8-AG8-AH8+AI8</f>
        <v>0</v>
      </c>
    </row>
    <row r="9" spans="1:48" s="2" customFormat="1" hidden="1" x14ac:dyDescent="0.25">
      <c r="A9" s="3">
        <v>10</v>
      </c>
      <c r="B9" s="27" t="s">
        <v>88</v>
      </c>
      <c r="C9" s="4" t="s">
        <v>89</v>
      </c>
      <c r="D9" s="88">
        <v>11600</v>
      </c>
      <c r="E9" s="87">
        <v>11594</v>
      </c>
      <c r="F9" s="5">
        <v>6</v>
      </c>
      <c r="G9" s="5"/>
      <c r="H9" s="5"/>
      <c r="I9" s="5"/>
      <c r="J9" s="1">
        <f t="shared" si="1"/>
        <v>0</v>
      </c>
      <c r="K9" s="5"/>
      <c r="L9" s="5"/>
      <c r="M9" s="5"/>
      <c r="N9" s="5">
        <f t="shared" si="2"/>
        <v>0</v>
      </c>
      <c r="O9" s="5"/>
      <c r="P9" s="5"/>
      <c r="Q9" s="5"/>
      <c r="R9" s="5">
        <f t="shared" si="0"/>
        <v>0</v>
      </c>
      <c r="S9" s="5"/>
      <c r="T9" s="5">
        <f t="shared" si="3"/>
        <v>0</v>
      </c>
      <c r="U9" s="111"/>
      <c r="V9" s="111"/>
      <c r="W9" s="111"/>
      <c r="X9" s="5">
        <f t="shared" si="4"/>
        <v>0</v>
      </c>
      <c r="Y9" s="111"/>
      <c r="Z9" s="111"/>
      <c r="AA9" s="111"/>
      <c r="AB9" s="5">
        <f t="shared" si="5"/>
        <v>0</v>
      </c>
      <c r="AC9" s="111"/>
      <c r="AD9" s="111"/>
      <c r="AE9" s="111"/>
      <c r="AF9" s="5">
        <f t="shared" si="6"/>
        <v>0</v>
      </c>
      <c r="AG9" s="111"/>
      <c r="AH9" s="111"/>
      <c r="AI9" s="111"/>
      <c r="AJ9" s="5">
        <f t="shared" si="7"/>
        <v>0</v>
      </c>
    </row>
    <row r="10" spans="1:48" s="2" customFormat="1" hidden="1" x14ac:dyDescent="0.25">
      <c r="A10" s="3">
        <v>10</v>
      </c>
      <c r="B10" s="27" t="s">
        <v>38</v>
      </c>
      <c r="C10" s="4" t="s">
        <v>37</v>
      </c>
      <c r="D10" s="1">
        <v>8420</v>
      </c>
      <c r="E10" s="5">
        <f>D10</f>
        <v>8420</v>
      </c>
      <c r="F10" s="5"/>
      <c r="G10" s="28"/>
      <c r="H10" s="28"/>
      <c r="I10" s="28"/>
      <c r="J10" s="1">
        <f t="shared" si="1"/>
        <v>0</v>
      </c>
      <c r="K10" s="5"/>
      <c r="L10" s="5"/>
      <c r="M10" s="5"/>
      <c r="N10" s="5">
        <f t="shared" si="2"/>
        <v>0</v>
      </c>
      <c r="O10" s="5"/>
      <c r="P10" s="5"/>
      <c r="Q10" s="5"/>
      <c r="R10" s="5">
        <f t="shared" si="0"/>
        <v>0</v>
      </c>
      <c r="S10" s="5"/>
      <c r="T10" s="5">
        <f t="shared" si="3"/>
        <v>0</v>
      </c>
      <c r="U10" s="111"/>
      <c r="V10" s="111"/>
      <c r="W10" s="111"/>
      <c r="X10" s="5">
        <f t="shared" si="4"/>
        <v>0</v>
      </c>
      <c r="Y10" s="111"/>
      <c r="Z10" s="111"/>
      <c r="AA10" s="111"/>
      <c r="AB10" s="5">
        <f t="shared" si="5"/>
        <v>0</v>
      </c>
      <c r="AC10" s="111"/>
      <c r="AD10" s="111"/>
      <c r="AE10" s="111"/>
      <c r="AF10" s="5">
        <f t="shared" si="6"/>
        <v>0</v>
      </c>
      <c r="AG10" s="111"/>
      <c r="AH10" s="111"/>
      <c r="AI10" s="111"/>
      <c r="AJ10" s="5">
        <f t="shared" si="7"/>
        <v>0</v>
      </c>
    </row>
    <row r="11" spans="1:48" s="2" customFormat="1" ht="36" hidden="1" x14ac:dyDescent="0.25">
      <c r="A11" s="3">
        <v>10</v>
      </c>
      <c r="B11" s="25" t="s">
        <v>41</v>
      </c>
      <c r="C11" s="4" t="s">
        <v>69</v>
      </c>
      <c r="D11" s="1">
        <v>18538</v>
      </c>
      <c r="E11" s="5">
        <f>D11</f>
        <v>18538</v>
      </c>
      <c r="F11" s="5"/>
      <c r="G11" s="5"/>
      <c r="H11" s="5"/>
      <c r="I11" s="5"/>
      <c r="J11" s="1">
        <f t="shared" si="1"/>
        <v>0</v>
      </c>
      <c r="K11" s="5"/>
      <c r="L11" s="5"/>
      <c r="M11" s="5"/>
      <c r="N11" s="5">
        <f t="shared" si="2"/>
        <v>0</v>
      </c>
      <c r="O11" s="5"/>
      <c r="P11" s="5"/>
      <c r="Q11" s="5"/>
      <c r="R11" s="5">
        <f t="shared" si="0"/>
        <v>0</v>
      </c>
      <c r="S11" s="5"/>
      <c r="T11" s="5">
        <f t="shared" si="3"/>
        <v>0</v>
      </c>
      <c r="U11" s="111"/>
      <c r="V11" s="111"/>
      <c r="W11" s="111"/>
      <c r="X11" s="5">
        <f t="shared" si="4"/>
        <v>0</v>
      </c>
      <c r="Y11" s="111"/>
      <c r="Z11" s="111"/>
      <c r="AA11" s="111"/>
      <c r="AB11" s="5">
        <f t="shared" si="5"/>
        <v>0</v>
      </c>
      <c r="AC11" s="111"/>
      <c r="AD11" s="111"/>
      <c r="AE11" s="111"/>
      <c r="AF11" s="5">
        <f t="shared" si="6"/>
        <v>0</v>
      </c>
      <c r="AG11" s="111"/>
      <c r="AH11" s="111"/>
      <c r="AI11" s="111"/>
      <c r="AJ11" s="5">
        <f t="shared" si="7"/>
        <v>0</v>
      </c>
    </row>
    <row r="12" spans="1:48" s="2" customFormat="1" ht="22.5" customHeight="1" x14ac:dyDescent="0.25">
      <c r="A12" s="3">
        <v>10</v>
      </c>
      <c r="B12" s="25" t="s">
        <v>34</v>
      </c>
      <c r="C12" s="4" t="s">
        <v>176</v>
      </c>
      <c r="D12" s="1">
        <v>112800</v>
      </c>
      <c r="E12" s="5"/>
      <c r="F12" s="86">
        <f>112800-74400</f>
        <v>38400</v>
      </c>
      <c r="G12" s="5"/>
      <c r="H12" s="5"/>
      <c r="I12" s="5"/>
      <c r="J12" s="1">
        <f t="shared" si="1"/>
        <v>74400</v>
      </c>
      <c r="K12" s="5"/>
      <c r="L12" s="5"/>
      <c r="M12" s="5"/>
      <c r="N12" s="5">
        <f t="shared" si="2"/>
        <v>74400</v>
      </c>
      <c r="O12" s="5"/>
      <c r="P12" s="5"/>
      <c r="Q12" s="5"/>
      <c r="R12" s="5">
        <f t="shared" si="0"/>
        <v>74400</v>
      </c>
      <c r="S12" s="141">
        <v>49642</v>
      </c>
      <c r="T12" s="5">
        <f t="shared" si="3"/>
        <v>24758</v>
      </c>
      <c r="U12" s="142">
        <v>1758</v>
      </c>
      <c r="V12" s="142"/>
      <c r="W12" s="142"/>
      <c r="X12" s="5">
        <f t="shared" si="4"/>
        <v>23000</v>
      </c>
      <c r="Y12" s="142">
        <v>18049.13</v>
      </c>
      <c r="Z12" s="142">
        <f>23000-18049.13</f>
        <v>4950.869999999999</v>
      </c>
      <c r="AA12" s="142"/>
      <c r="AB12" s="5">
        <f t="shared" si="5"/>
        <v>0</v>
      </c>
      <c r="AC12" s="142"/>
      <c r="AD12" s="142"/>
      <c r="AE12" s="142"/>
      <c r="AF12" s="5">
        <f t="shared" si="6"/>
        <v>0</v>
      </c>
      <c r="AG12" s="142"/>
      <c r="AH12" s="142"/>
      <c r="AI12" s="142"/>
      <c r="AJ12" s="5">
        <f t="shared" si="7"/>
        <v>0</v>
      </c>
      <c r="AK12" s="145"/>
      <c r="AL12" s="145"/>
      <c r="AM12" s="145"/>
      <c r="AN12" s="146"/>
    </row>
    <row r="13" spans="1:48" s="23" customFormat="1" ht="47.25" customHeight="1" x14ac:dyDescent="0.3">
      <c r="A13" s="24">
        <v>15</v>
      </c>
      <c r="B13" s="18"/>
      <c r="C13" s="19" t="s">
        <v>8</v>
      </c>
      <c r="D13" s="20"/>
      <c r="E13" s="21"/>
      <c r="F13" s="21"/>
      <c r="G13" s="21"/>
      <c r="H13" s="21"/>
      <c r="I13" s="21"/>
      <c r="J13" s="1"/>
      <c r="K13" s="21"/>
      <c r="L13" s="21"/>
      <c r="M13" s="21"/>
      <c r="N13" s="5"/>
      <c r="O13" s="21"/>
      <c r="P13" s="21"/>
      <c r="Q13" s="21"/>
      <c r="R13" s="5"/>
      <c r="S13" s="21"/>
      <c r="T13" s="5">
        <f t="shared" si="3"/>
        <v>0</v>
      </c>
      <c r="U13" s="113"/>
      <c r="V13" s="113"/>
      <c r="W13" s="113"/>
      <c r="X13" s="5">
        <f t="shared" si="4"/>
        <v>0</v>
      </c>
      <c r="Y13" s="113"/>
      <c r="Z13" s="113"/>
      <c r="AA13" s="113"/>
      <c r="AB13" s="5"/>
      <c r="AC13" s="113"/>
      <c r="AD13" s="113"/>
      <c r="AE13" s="113"/>
      <c r="AF13" s="5">
        <f t="shared" si="6"/>
        <v>0</v>
      </c>
      <c r="AG13" s="113"/>
      <c r="AH13" s="113"/>
      <c r="AI13" s="113"/>
      <c r="AJ13" s="5">
        <f t="shared" si="7"/>
        <v>0</v>
      </c>
    </row>
    <row r="14" spans="1:48" s="2" customFormat="1" ht="36" x14ac:dyDescent="0.25">
      <c r="A14" s="3">
        <v>15</v>
      </c>
      <c r="B14" s="27" t="s">
        <v>7</v>
      </c>
      <c r="C14" s="4" t="s">
        <v>36</v>
      </c>
      <c r="D14" s="1">
        <v>15500</v>
      </c>
      <c r="E14" s="5"/>
      <c r="F14" s="5"/>
      <c r="G14" s="5"/>
      <c r="H14" s="5"/>
      <c r="I14" s="5"/>
      <c r="J14" s="1">
        <f t="shared" si="1"/>
        <v>15500</v>
      </c>
      <c r="K14" s="5"/>
      <c r="L14" s="5"/>
      <c r="M14" s="5"/>
      <c r="N14" s="5">
        <f t="shared" si="2"/>
        <v>15500</v>
      </c>
      <c r="O14" s="5"/>
      <c r="P14" s="5"/>
      <c r="Q14" s="5"/>
      <c r="R14" s="5">
        <f t="shared" ref="R14:R31" si="8">N14-O14+P14</f>
        <v>15500</v>
      </c>
      <c r="S14" s="5">
        <v>0</v>
      </c>
      <c r="T14" s="5">
        <f t="shared" si="3"/>
        <v>15500</v>
      </c>
      <c r="U14" s="111">
        <v>15500</v>
      </c>
      <c r="V14" s="111"/>
      <c r="W14" s="111"/>
      <c r="X14" s="5">
        <f t="shared" si="4"/>
        <v>0</v>
      </c>
      <c r="Y14" s="111"/>
      <c r="Z14" s="111"/>
      <c r="AA14" s="111"/>
      <c r="AB14" s="5">
        <f t="shared" si="5"/>
        <v>0</v>
      </c>
      <c r="AC14" s="111"/>
      <c r="AD14" s="111"/>
      <c r="AE14" s="111"/>
      <c r="AF14" s="5">
        <f t="shared" si="6"/>
        <v>0</v>
      </c>
      <c r="AG14" s="111"/>
      <c r="AH14" s="111"/>
      <c r="AI14" s="111"/>
      <c r="AJ14" s="5">
        <f t="shared" si="7"/>
        <v>0</v>
      </c>
    </row>
    <row r="15" spans="1:48" s="2" customFormat="1" ht="34.5" customHeight="1" x14ac:dyDescent="0.25">
      <c r="A15" s="3">
        <v>15</v>
      </c>
      <c r="B15" s="25" t="s">
        <v>45</v>
      </c>
      <c r="C15" s="4" t="s">
        <v>153</v>
      </c>
      <c r="D15" s="1">
        <v>30000</v>
      </c>
      <c r="E15" s="5"/>
      <c r="F15" s="5"/>
      <c r="G15" s="5">
        <v>7200</v>
      </c>
      <c r="H15" s="5"/>
      <c r="I15" s="5"/>
      <c r="J15" s="1">
        <f t="shared" si="1"/>
        <v>37200</v>
      </c>
      <c r="K15" s="5"/>
      <c r="L15" s="5"/>
      <c r="M15" s="5"/>
      <c r="N15" s="5">
        <f t="shared" si="2"/>
        <v>37200</v>
      </c>
      <c r="O15" s="5"/>
      <c r="P15" s="5"/>
      <c r="Q15" s="5"/>
      <c r="R15" s="5">
        <f t="shared" si="8"/>
        <v>37200</v>
      </c>
      <c r="S15" s="5">
        <v>0</v>
      </c>
      <c r="T15" s="5">
        <f t="shared" si="3"/>
        <v>37200</v>
      </c>
      <c r="U15" s="111"/>
      <c r="V15" s="111"/>
      <c r="W15" s="111"/>
      <c r="X15" s="5">
        <f t="shared" si="4"/>
        <v>37200</v>
      </c>
      <c r="Y15" s="111"/>
      <c r="Z15" s="111">
        <v>37200</v>
      </c>
      <c r="AA15" s="111"/>
      <c r="AB15" s="5">
        <f t="shared" si="5"/>
        <v>0</v>
      </c>
      <c r="AC15" s="111"/>
      <c r="AD15" s="111"/>
      <c r="AE15" s="111"/>
      <c r="AF15" s="5">
        <f t="shared" si="6"/>
        <v>0</v>
      </c>
      <c r="AG15" s="111"/>
      <c r="AH15" s="111"/>
      <c r="AI15" s="111"/>
      <c r="AJ15" s="5">
        <f t="shared" si="7"/>
        <v>0</v>
      </c>
    </row>
    <row r="16" spans="1:48" s="2" customFormat="1" ht="33" customHeight="1" x14ac:dyDescent="0.25">
      <c r="A16" s="3">
        <v>15</v>
      </c>
      <c r="B16" s="25" t="s">
        <v>104</v>
      </c>
      <c r="C16" s="4" t="s">
        <v>167</v>
      </c>
      <c r="D16" s="1"/>
      <c r="E16" s="5"/>
      <c r="F16" s="5"/>
      <c r="G16" s="5"/>
      <c r="H16" s="5"/>
      <c r="I16" s="5"/>
      <c r="J16" s="1">
        <v>0</v>
      </c>
      <c r="K16" s="5"/>
      <c r="L16" s="5">
        <v>37200</v>
      </c>
      <c r="M16" s="5">
        <v>37200</v>
      </c>
      <c r="N16" s="5">
        <f t="shared" si="2"/>
        <v>37200</v>
      </c>
      <c r="O16" s="5"/>
      <c r="P16" s="5"/>
      <c r="Q16" s="5">
        <v>37200</v>
      </c>
      <c r="R16" s="5">
        <f t="shared" si="8"/>
        <v>37200</v>
      </c>
      <c r="S16" s="5">
        <v>37189.379999999997</v>
      </c>
      <c r="T16" s="5">
        <f t="shared" si="3"/>
        <v>10.620000000002619</v>
      </c>
      <c r="U16" s="111">
        <v>10.62</v>
      </c>
      <c r="V16" s="111">
        <v>45901.53</v>
      </c>
      <c r="W16" s="111"/>
      <c r="X16" s="5">
        <f t="shared" si="4"/>
        <v>45901.53</v>
      </c>
      <c r="Y16" s="111">
        <v>32252.400000000001</v>
      </c>
      <c r="Z16" s="111">
        <v>13649.13</v>
      </c>
      <c r="AA16" s="111"/>
      <c r="AB16" s="5">
        <f t="shared" si="5"/>
        <v>-1.8189894035458565E-12</v>
      </c>
      <c r="AC16" s="111"/>
      <c r="AD16" s="111"/>
      <c r="AE16" s="111"/>
      <c r="AF16" s="5">
        <f t="shared" si="6"/>
        <v>-1.8189894035458565E-12</v>
      </c>
      <c r="AG16" s="111"/>
      <c r="AH16" s="111"/>
      <c r="AI16" s="111"/>
      <c r="AJ16" s="5">
        <f t="shared" si="7"/>
        <v>-1.8189894035458565E-12</v>
      </c>
    </row>
    <row r="17" spans="1:36" s="2" customFormat="1" ht="31.5" customHeight="1" x14ac:dyDescent="0.25">
      <c r="A17" s="3">
        <v>15</v>
      </c>
      <c r="B17" s="25" t="s">
        <v>106</v>
      </c>
      <c r="C17" s="4" t="s">
        <v>107</v>
      </c>
      <c r="D17" s="1"/>
      <c r="E17" s="5"/>
      <c r="F17" s="5"/>
      <c r="G17" s="5"/>
      <c r="H17" s="5"/>
      <c r="I17" s="5"/>
      <c r="J17" s="1">
        <v>0</v>
      </c>
      <c r="K17" s="5"/>
      <c r="L17" s="5">
        <v>12000</v>
      </c>
      <c r="M17" s="5">
        <v>12000</v>
      </c>
      <c r="N17" s="5">
        <f t="shared" si="2"/>
        <v>12000</v>
      </c>
      <c r="O17" s="5"/>
      <c r="P17" s="5"/>
      <c r="Q17" s="5">
        <v>12000</v>
      </c>
      <c r="R17" s="5">
        <f t="shared" si="8"/>
        <v>12000</v>
      </c>
      <c r="S17" s="5">
        <v>12000</v>
      </c>
      <c r="T17" s="5">
        <f t="shared" si="3"/>
        <v>0</v>
      </c>
      <c r="U17" s="111"/>
      <c r="V17" s="111"/>
      <c r="W17" s="111"/>
      <c r="X17" s="5">
        <f t="shared" si="4"/>
        <v>0</v>
      </c>
      <c r="Y17" s="111"/>
      <c r="Z17" s="111"/>
      <c r="AA17" s="111"/>
      <c r="AB17" s="5">
        <f t="shared" si="5"/>
        <v>0</v>
      </c>
      <c r="AC17" s="111"/>
      <c r="AD17" s="111"/>
      <c r="AE17" s="111"/>
      <c r="AF17" s="5">
        <f t="shared" si="6"/>
        <v>0</v>
      </c>
      <c r="AG17" s="111"/>
      <c r="AH17" s="111"/>
      <c r="AI17" s="111"/>
      <c r="AJ17" s="5">
        <f t="shared" si="7"/>
        <v>0</v>
      </c>
    </row>
    <row r="18" spans="1:36" s="2" customFormat="1" ht="24" hidden="1" customHeight="1" x14ac:dyDescent="0.25">
      <c r="A18" s="3">
        <v>15</v>
      </c>
      <c r="B18" s="25" t="s">
        <v>86</v>
      </c>
      <c r="C18" s="4" t="s">
        <v>87</v>
      </c>
      <c r="D18" s="1">
        <v>0</v>
      </c>
      <c r="E18" s="5"/>
      <c r="F18" s="5"/>
      <c r="G18" s="5"/>
      <c r="H18" s="5"/>
      <c r="I18" s="5">
        <v>355073</v>
      </c>
      <c r="J18" s="1">
        <f>I18</f>
        <v>355073</v>
      </c>
      <c r="K18" s="5">
        <v>355073</v>
      </c>
      <c r="L18" s="5"/>
      <c r="M18" s="5"/>
      <c r="N18" s="5">
        <f t="shared" si="2"/>
        <v>0</v>
      </c>
      <c r="O18" s="5"/>
      <c r="P18" s="5"/>
      <c r="Q18" s="5"/>
      <c r="R18" s="5">
        <f t="shared" si="8"/>
        <v>0</v>
      </c>
      <c r="S18" s="5"/>
      <c r="T18" s="5">
        <f t="shared" si="3"/>
        <v>0</v>
      </c>
      <c r="U18" s="111"/>
      <c r="V18" s="111"/>
      <c r="W18" s="111"/>
      <c r="X18" s="5">
        <f t="shared" si="4"/>
        <v>0</v>
      </c>
      <c r="Y18" s="111"/>
      <c r="Z18" s="111"/>
      <c r="AA18" s="111"/>
      <c r="AB18" s="5">
        <f t="shared" si="5"/>
        <v>0</v>
      </c>
      <c r="AC18" s="111"/>
      <c r="AD18" s="111"/>
      <c r="AE18" s="111"/>
      <c r="AF18" s="5">
        <f t="shared" si="6"/>
        <v>0</v>
      </c>
      <c r="AG18" s="111"/>
      <c r="AH18" s="111"/>
      <c r="AI18" s="111"/>
      <c r="AJ18" s="5">
        <f t="shared" si="7"/>
        <v>0</v>
      </c>
    </row>
    <row r="19" spans="1:36" s="2" customFormat="1" ht="41.25" customHeight="1" x14ac:dyDescent="0.25">
      <c r="A19" s="3">
        <v>15</v>
      </c>
      <c r="B19" s="25" t="s">
        <v>86</v>
      </c>
      <c r="C19" s="4" t="s">
        <v>158</v>
      </c>
      <c r="D19" s="1">
        <v>711.05</v>
      </c>
      <c r="E19" s="5"/>
      <c r="F19" s="5"/>
      <c r="G19" s="5"/>
      <c r="H19" s="5"/>
      <c r="I19" s="5"/>
      <c r="J19" s="1">
        <f t="shared" ref="J19" si="9">D19-E19-F19+G19</f>
        <v>711.05</v>
      </c>
      <c r="K19" s="5"/>
      <c r="L19" s="5"/>
      <c r="M19" s="5"/>
      <c r="N19" s="5">
        <f t="shared" si="2"/>
        <v>711.05</v>
      </c>
      <c r="O19" s="5"/>
      <c r="P19" s="5"/>
      <c r="Q19" s="5"/>
      <c r="R19" s="5">
        <v>0</v>
      </c>
      <c r="S19" s="5">
        <v>0</v>
      </c>
      <c r="T19" s="5">
        <f t="shared" si="3"/>
        <v>0</v>
      </c>
      <c r="U19" s="111"/>
      <c r="V19" s="111"/>
      <c r="W19" s="111">
        <v>834270</v>
      </c>
      <c r="X19" s="5">
        <f t="shared" si="4"/>
        <v>834270</v>
      </c>
      <c r="Y19" s="111"/>
      <c r="Z19" s="111"/>
      <c r="AA19" s="111"/>
      <c r="AB19" s="5">
        <f t="shared" si="5"/>
        <v>834270</v>
      </c>
      <c r="AC19" s="111"/>
      <c r="AD19" s="111"/>
      <c r="AE19" s="111"/>
      <c r="AF19" s="5">
        <f t="shared" si="6"/>
        <v>834270</v>
      </c>
      <c r="AG19" s="111"/>
      <c r="AH19" s="111"/>
      <c r="AI19" s="111"/>
      <c r="AJ19" s="5">
        <f t="shared" si="7"/>
        <v>834270</v>
      </c>
    </row>
    <row r="20" spans="1:36" s="2" customFormat="1" ht="24" x14ac:dyDescent="0.25">
      <c r="A20" s="3">
        <v>15</v>
      </c>
      <c r="B20" s="25" t="s">
        <v>136</v>
      </c>
      <c r="C20" s="4" t="s">
        <v>11</v>
      </c>
      <c r="D20" s="1">
        <v>711.05</v>
      </c>
      <c r="E20" s="5"/>
      <c r="F20" s="5"/>
      <c r="G20" s="5"/>
      <c r="H20" s="5"/>
      <c r="I20" s="5"/>
      <c r="J20" s="1">
        <f t="shared" si="1"/>
        <v>711.05</v>
      </c>
      <c r="K20" s="5"/>
      <c r="L20" s="5"/>
      <c r="M20" s="5"/>
      <c r="N20" s="5">
        <f t="shared" si="2"/>
        <v>711.05</v>
      </c>
      <c r="O20" s="5"/>
      <c r="P20" s="5"/>
      <c r="Q20" s="5"/>
      <c r="R20" s="5">
        <f t="shared" si="8"/>
        <v>711.05</v>
      </c>
      <c r="S20" s="5">
        <v>0</v>
      </c>
      <c r="T20" s="5">
        <f t="shared" si="3"/>
        <v>711.05</v>
      </c>
      <c r="U20" s="111"/>
      <c r="V20" s="111"/>
      <c r="W20" s="111"/>
      <c r="X20" s="5">
        <f t="shared" si="4"/>
        <v>711.05</v>
      </c>
      <c r="Y20" s="111"/>
      <c r="Z20" s="111"/>
      <c r="AA20" s="111"/>
      <c r="AB20" s="5">
        <f t="shared" si="5"/>
        <v>711.05</v>
      </c>
      <c r="AC20" s="111"/>
      <c r="AD20" s="111"/>
      <c r="AE20" s="111"/>
      <c r="AF20" s="5">
        <f t="shared" si="6"/>
        <v>711.05</v>
      </c>
      <c r="AG20" s="111"/>
      <c r="AH20" s="111"/>
      <c r="AI20" s="111"/>
      <c r="AJ20" s="5">
        <f t="shared" si="7"/>
        <v>711.05</v>
      </c>
    </row>
    <row r="21" spans="1:36" s="2" customFormat="1" x14ac:dyDescent="0.25">
      <c r="A21" s="3">
        <v>15</v>
      </c>
      <c r="B21" s="6" t="s">
        <v>12</v>
      </c>
      <c r="C21" s="4" t="s">
        <v>13</v>
      </c>
      <c r="D21" s="1">
        <v>11924.1</v>
      </c>
      <c r="E21" s="5"/>
      <c r="F21" s="5"/>
      <c r="G21" s="5"/>
      <c r="H21" s="5"/>
      <c r="I21" s="5"/>
      <c r="J21" s="1">
        <f t="shared" si="1"/>
        <v>11924.1</v>
      </c>
      <c r="K21" s="5"/>
      <c r="L21" s="5"/>
      <c r="M21" s="5"/>
      <c r="N21" s="5">
        <f t="shared" si="2"/>
        <v>11924.1</v>
      </c>
      <c r="O21" s="5"/>
      <c r="P21" s="5"/>
      <c r="Q21" s="5"/>
      <c r="R21" s="5">
        <f t="shared" si="8"/>
        <v>11924.1</v>
      </c>
      <c r="S21" s="5">
        <v>0</v>
      </c>
      <c r="T21" s="5">
        <f t="shared" si="3"/>
        <v>11924.1</v>
      </c>
      <c r="U21" s="111"/>
      <c r="V21" s="111"/>
      <c r="W21" s="111"/>
      <c r="X21" s="5">
        <f t="shared" si="4"/>
        <v>11924.1</v>
      </c>
      <c r="Y21" s="111"/>
      <c r="Z21" s="111"/>
      <c r="AA21" s="111"/>
      <c r="AB21" s="5">
        <f t="shared" si="5"/>
        <v>11924.1</v>
      </c>
      <c r="AC21" s="111"/>
      <c r="AD21" s="111"/>
      <c r="AE21" s="111"/>
      <c r="AF21" s="5">
        <f t="shared" si="6"/>
        <v>11924.1</v>
      </c>
      <c r="AG21" s="111"/>
      <c r="AH21" s="111"/>
      <c r="AI21" s="111"/>
      <c r="AJ21" s="5">
        <f t="shared" si="7"/>
        <v>11924.1</v>
      </c>
    </row>
    <row r="22" spans="1:36" s="2" customFormat="1" hidden="1" x14ac:dyDescent="0.25">
      <c r="A22" s="3">
        <v>15</v>
      </c>
      <c r="B22" s="6" t="s">
        <v>14</v>
      </c>
      <c r="C22" s="4" t="s">
        <v>71</v>
      </c>
      <c r="D22" s="1">
        <v>320</v>
      </c>
      <c r="E22" s="5">
        <v>310</v>
      </c>
      <c r="F22" s="5">
        <v>10</v>
      </c>
      <c r="G22" s="5"/>
      <c r="H22" s="5"/>
      <c r="I22" s="5"/>
      <c r="J22" s="1">
        <f t="shared" si="1"/>
        <v>0</v>
      </c>
      <c r="K22" s="5"/>
      <c r="L22" s="5"/>
      <c r="M22" s="5"/>
      <c r="N22" s="5">
        <f t="shared" si="2"/>
        <v>0</v>
      </c>
      <c r="O22" s="5"/>
      <c r="P22" s="5"/>
      <c r="Q22" s="5"/>
      <c r="R22" s="5">
        <f t="shared" si="8"/>
        <v>0</v>
      </c>
      <c r="S22" s="5"/>
      <c r="T22" s="5">
        <f t="shared" si="3"/>
        <v>0</v>
      </c>
      <c r="U22" s="111"/>
      <c r="V22" s="111"/>
      <c r="W22" s="111"/>
      <c r="X22" s="5">
        <f t="shared" si="4"/>
        <v>0</v>
      </c>
      <c r="Y22" s="111"/>
      <c r="Z22" s="111"/>
      <c r="AA22" s="111"/>
      <c r="AB22" s="5">
        <f t="shared" si="5"/>
        <v>0</v>
      </c>
      <c r="AC22" s="111"/>
      <c r="AD22" s="111"/>
      <c r="AE22" s="111"/>
      <c r="AF22" s="5">
        <f t="shared" si="6"/>
        <v>0</v>
      </c>
      <c r="AG22" s="111"/>
      <c r="AH22" s="111"/>
      <c r="AI22" s="111"/>
      <c r="AJ22" s="5">
        <f t="shared" si="7"/>
        <v>0</v>
      </c>
    </row>
    <row r="23" spans="1:36" s="2" customFormat="1" x14ac:dyDescent="0.25">
      <c r="A23" s="3">
        <v>15</v>
      </c>
      <c r="B23" s="6" t="s">
        <v>15</v>
      </c>
      <c r="C23" s="4" t="s">
        <v>46</v>
      </c>
      <c r="D23" s="30">
        <v>83420.59</v>
      </c>
      <c r="E23" s="5">
        <v>14945.47</v>
      </c>
      <c r="F23" s="5"/>
      <c r="G23" s="5"/>
      <c r="H23" s="5"/>
      <c r="I23" s="5"/>
      <c r="J23" s="1">
        <f t="shared" si="1"/>
        <v>68475.12</v>
      </c>
      <c r="K23" s="5"/>
      <c r="L23" s="5"/>
      <c r="M23" s="5"/>
      <c r="N23" s="5">
        <f t="shared" si="2"/>
        <v>68475.12</v>
      </c>
      <c r="O23" s="5"/>
      <c r="P23" s="5"/>
      <c r="Q23" s="5"/>
      <c r="R23" s="5">
        <f t="shared" si="8"/>
        <v>68475.12</v>
      </c>
      <c r="S23" s="107">
        <v>7441.15</v>
      </c>
      <c r="T23" s="5">
        <f t="shared" si="3"/>
        <v>61033.969999999994</v>
      </c>
      <c r="U23" s="114">
        <v>61033.97</v>
      </c>
      <c r="V23" s="114"/>
      <c r="W23" s="114"/>
      <c r="X23" s="5">
        <f t="shared" si="4"/>
        <v>-7.2759576141834259E-12</v>
      </c>
      <c r="Y23" s="114"/>
      <c r="Z23" s="114"/>
      <c r="AA23" s="114"/>
      <c r="AB23" s="5">
        <f t="shared" si="5"/>
        <v>-7.2759576141834259E-12</v>
      </c>
      <c r="AC23" s="114"/>
      <c r="AD23" s="114"/>
      <c r="AE23" s="114"/>
      <c r="AF23" s="5">
        <f t="shared" si="6"/>
        <v>-7.2759576141834259E-12</v>
      </c>
      <c r="AG23" s="114"/>
      <c r="AH23" s="114"/>
      <c r="AI23" s="114"/>
      <c r="AJ23" s="5">
        <f t="shared" si="7"/>
        <v>-7.2759576141834259E-12</v>
      </c>
    </row>
    <row r="24" spans="1:36" s="2" customFormat="1" ht="39" hidden="1" customHeight="1" x14ac:dyDescent="0.25">
      <c r="A24" s="3">
        <v>15</v>
      </c>
      <c r="B24" s="6" t="s">
        <v>16</v>
      </c>
      <c r="C24" s="4" t="s">
        <v>75</v>
      </c>
      <c r="D24" s="1">
        <v>25409.18</v>
      </c>
      <c r="E24" s="5">
        <f>D24</f>
        <v>25409.18</v>
      </c>
      <c r="F24" s="5"/>
      <c r="G24" s="5"/>
      <c r="H24" s="5"/>
      <c r="I24" s="5"/>
      <c r="J24" s="1">
        <f t="shared" si="1"/>
        <v>0</v>
      </c>
      <c r="K24" s="5"/>
      <c r="L24" s="5"/>
      <c r="M24" s="5"/>
      <c r="N24" s="5">
        <f t="shared" si="2"/>
        <v>0</v>
      </c>
      <c r="O24" s="5"/>
      <c r="P24" s="5"/>
      <c r="Q24" s="5"/>
      <c r="R24" s="5">
        <f t="shared" si="8"/>
        <v>0</v>
      </c>
      <c r="S24" s="5"/>
      <c r="T24" s="5">
        <f t="shared" si="3"/>
        <v>0</v>
      </c>
      <c r="U24" s="111"/>
      <c r="V24" s="111"/>
      <c r="W24" s="111"/>
      <c r="X24" s="5">
        <f t="shared" si="4"/>
        <v>0</v>
      </c>
      <c r="Y24" s="111"/>
      <c r="Z24" s="111"/>
      <c r="AA24" s="111"/>
      <c r="AB24" s="5">
        <f t="shared" si="5"/>
        <v>0</v>
      </c>
      <c r="AC24" s="111"/>
      <c r="AD24" s="111"/>
      <c r="AE24" s="111"/>
      <c r="AF24" s="5">
        <f t="shared" si="6"/>
        <v>0</v>
      </c>
      <c r="AG24" s="111"/>
      <c r="AH24" s="111"/>
      <c r="AI24" s="111"/>
      <c r="AJ24" s="5">
        <f t="shared" si="7"/>
        <v>0</v>
      </c>
    </row>
    <row r="25" spans="1:36" s="2" customFormat="1" ht="40.5" customHeight="1" x14ac:dyDescent="0.25">
      <c r="A25" s="3">
        <v>15</v>
      </c>
      <c r="B25" s="6" t="s">
        <v>17</v>
      </c>
      <c r="C25" s="4" t="s">
        <v>94</v>
      </c>
      <c r="D25" s="1">
        <v>109946.07</v>
      </c>
      <c r="E25" s="5">
        <f>94319.08</f>
        <v>94319.08</v>
      </c>
      <c r="F25" s="5"/>
      <c r="G25" s="5"/>
      <c r="H25" s="5"/>
      <c r="I25" s="5"/>
      <c r="J25" s="1">
        <f t="shared" si="1"/>
        <v>15626.990000000005</v>
      </c>
      <c r="K25" s="5"/>
      <c r="L25" s="5"/>
      <c r="M25" s="5"/>
      <c r="N25" s="5">
        <f t="shared" si="2"/>
        <v>15626.990000000005</v>
      </c>
      <c r="O25" s="5"/>
      <c r="P25" s="5"/>
      <c r="Q25" s="5"/>
      <c r="R25" s="5">
        <f t="shared" si="8"/>
        <v>15626.990000000005</v>
      </c>
      <c r="S25" s="5">
        <v>15626.99</v>
      </c>
      <c r="T25" s="5">
        <f t="shared" si="3"/>
        <v>0</v>
      </c>
      <c r="U25" s="111"/>
      <c r="V25" s="111"/>
      <c r="W25" s="111"/>
      <c r="X25" s="5">
        <f t="shared" si="4"/>
        <v>0</v>
      </c>
      <c r="Y25" s="111"/>
      <c r="Z25" s="111"/>
      <c r="AA25" s="111"/>
      <c r="AB25" s="5">
        <f t="shared" si="5"/>
        <v>0</v>
      </c>
      <c r="AC25" s="111"/>
      <c r="AD25" s="111"/>
      <c r="AE25" s="111"/>
      <c r="AF25" s="5">
        <f t="shared" si="6"/>
        <v>0</v>
      </c>
      <c r="AG25" s="111"/>
      <c r="AH25" s="111"/>
      <c r="AI25" s="111"/>
      <c r="AJ25" s="5">
        <f t="shared" si="7"/>
        <v>0</v>
      </c>
    </row>
    <row r="26" spans="1:36" s="7" customFormat="1" ht="24" x14ac:dyDescent="0.25">
      <c r="A26" s="31">
        <v>15</v>
      </c>
      <c r="B26" s="25" t="s">
        <v>31</v>
      </c>
      <c r="C26" s="4" t="s">
        <v>159</v>
      </c>
      <c r="D26" s="1">
        <v>1000</v>
      </c>
      <c r="E26" s="32"/>
      <c r="F26" s="32"/>
      <c r="G26" s="32"/>
      <c r="H26" s="32"/>
      <c r="I26" s="32"/>
      <c r="J26" s="1">
        <f t="shared" si="1"/>
        <v>1000</v>
      </c>
      <c r="K26" s="32"/>
      <c r="L26" s="32"/>
      <c r="M26" s="32"/>
      <c r="N26" s="5">
        <f t="shared" si="2"/>
        <v>1000</v>
      </c>
      <c r="O26" s="32"/>
      <c r="P26" s="32"/>
      <c r="Q26" s="32"/>
      <c r="R26" s="5">
        <f t="shared" si="8"/>
        <v>1000</v>
      </c>
      <c r="S26" s="32">
        <v>0</v>
      </c>
      <c r="T26" s="5">
        <f t="shared" si="3"/>
        <v>1000</v>
      </c>
      <c r="U26" s="115"/>
      <c r="V26" s="115"/>
      <c r="W26" s="115"/>
      <c r="X26" s="5">
        <f t="shared" si="4"/>
        <v>1000</v>
      </c>
      <c r="Y26" s="115"/>
      <c r="Z26" s="115"/>
      <c r="AA26" s="115"/>
      <c r="AB26" s="5">
        <f t="shared" si="5"/>
        <v>1000</v>
      </c>
      <c r="AC26" s="115"/>
      <c r="AD26" s="115"/>
      <c r="AE26" s="115"/>
      <c r="AF26" s="5">
        <f t="shared" si="6"/>
        <v>1000</v>
      </c>
      <c r="AG26" s="115"/>
      <c r="AH26" s="115"/>
      <c r="AI26" s="115"/>
      <c r="AJ26" s="5">
        <f t="shared" si="7"/>
        <v>1000</v>
      </c>
    </row>
    <row r="27" spans="1:36" s="7" customFormat="1" x14ac:dyDescent="0.25">
      <c r="A27" s="31">
        <v>15</v>
      </c>
      <c r="B27" s="151" t="s">
        <v>156</v>
      </c>
      <c r="C27" s="4" t="s">
        <v>193</v>
      </c>
      <c r="D27" s="1">
        <v>1000</v>
      </c>
      <c r="E27" s="32"/>
      <c r="F27" s="32"/>
      <c r="G27" s="32"/>
      <c r="H27" s="32"/>
      <c r="I27" s="32"/>
      <c r="J27" s="1">
        <f t="shared" si="1"/>
        <v>1000</v>
      </c>
      <c r="K27" s="32"/>
      <c r="L27" s="32"/>
      <c r="M27" s="32"/>
      <c r="N27" s="5">
        <f t="shared" si="2"/>
        <v>1000</v>
      </c>
      <c r="O27" s="32"/>
      <c r="P27" s="32"/>
      <c r="Q27" s="32"/>
      <c r="R27" s="5">
        <v>0</v>
      </c>
      <c r="S27" s="32">
        <v>0</v>
      </c>
      <c r="T27" s="5">
        <f t="shared" si="3"/>
        <v>0</v>
      </c>
      <c r="U27" s="115"/>
      <c r="V27" s="115">
        <v>61033.97</v>
      </c>
      <c r="W27" s="115"/>
      <c r="X27" s="5">
        <f t="shared" si="4"/>
        <v>61033.97</v>
      </c>
      <c r="Y27" s="115"/>
      <c r="Z27" s="115"/>
      <c r="AA27" s="115"/>
      <c r="AB27" s="5">
        <f t="shared" si="5"/>
        <v>61033.97</v>
      </c>
      <c r="AC27" s="115"/>
      <c r="AD27" s="115"/>
      <c r="AE27" s="115"/>
      <c r="AF27" s="5">
        <f t="shared" si="6"/>
        <v>61033.97</v>
      </c>
      <c r="AG27" s="115"/>
      <c r="AH27" s="150">
        <f>AF27</f>
        <v>61033.97</v>
      </c>
      <c r="AI27" s="150"/>
      <c r="AJ27" s="152">
        <f t="shared" si="7"/>
        <v>0</v>
      </c>
    </row>
    <row r="28" spans="1:36" s="7" customFormat="1" x14ac:dyDescent="0.25">
      <c r="A28" s="31">
        <v>15</v>
      </c>
      <c r="B28" s="151" t="s">
        <v>194</v>
      </c>
      <c r="C28" s="4" t="s">
        <v>195</v>
      </c>
      <c r="D28" s="1"/>
      <c r="E28" s="32"/>
      <c r="F28" s="32"/>
      <c r="G28" s="32"/>
      <c r="H28" s="32"/>
      <c r="I28" s="32"/>
      <c r="J28" s="1"/>
      <c r="K28" s="32"/>
      <c r="L28" s="32"/>
      <c r="M28" s="32"/>
      <c r="N28" s="5"/>
      <c r="O28" s="32"/>
      <c r="P28" s="32"/>
      <c r="Q28" s="32"/>
      <c r="R28" s="5"/>
      <c r="S28" s="32"/>
      <c r="T28" s="5"/>
      <c r="U28" s="115"/>
      <c r="V28" s="115"/>
      <c r="W28" s="115"/>
      <c r="X28" s="5"/>
      <c r="Y28" s="115"/>
      <c r="Z28" s="115"/>
      <c r="AA28" s="115"/>
      <c r="AB28" s="5"/>
      <c r="AC28" s="115"/>
      <c r="AD28" s="115"/>
      <c r="AE28" s="115"/>
      <c r="AF28" s="5"/>
      <c r="AG28" s="115"/>
      <c r="AH28" s="150"/>
      <c r="AI28" s="150">
        <f>AH27</f>
        <v>61033.97</v>
      </c>
      <c r="AJ28" s="152">
        <f t="shared" si="7"/>
        <v>61033.97</v>
      </c>
    </row>
    <row r="29" spans="1:36" s="2" customFormat="1" x14ac:dyDescent="0.25">
      <c r="A29" s="3">
        <v>15</v>
      </c>
      <c r="B29" s="6" t="s">
        <v>18</v>
      </c>
      <c r="C29" s="4" t="s">
        <v>160</v>
      </c>
      <c r="D29" s="1">
        <v>800</v>
      </c>
      <c r="E29" s="5"/>
      <c r="F29" s="5"/>
      <c r="G29" s="5"/>
      <c r="H29" s="5"/>
      <c r="I29" s="5"/>
      <c r="J29" s="1">
        <f t="shared" si="1"/>
        <v>800</v>
      </c>
      <c r="K29" s="5"/>
      <c r="L29" s="5"/>
      <c r="M29" s="5"/>
      <c r="N29" s="5">
        <f t="shared" si="2"/>
        <v>800</v>
      </c>
      <c r="O29" s="5"/>
      <c r="P29" s="5"/>
      <c r="Q29" s="5"/>
      <c r="R29" s="5">
        <f t="shared" si="8"/>
        <v>800</v>
      </c>
      <c r="S29" s="5">
        <v>0</v>
      </c>
      <c r="T29" s="5">
        <f t="shared" si="3"/>
        <v>800</v>
      </c>
      <c r="U29" s="111"/>
      <c r="V29" s="111"/>
      <c r="W29" s="111"/>
      <c r="X29" s="5">
        <f t="shared" si="4"/>
        <v>800</v>
      </c>
      <c r="Y29" s="111"/>
      <c r="Z29" s="111"/>
      <c r="AA29" s="111"/>
      <c r="AB29" s="5">
        <f t="shared" si="5"/>
        <v>800</v>
      </c>
      <c r="AC29" s="111"/>
      <c r="AD29" s="111"/>
      <c r="AE29" s="111"/>
      <c r="AF29" s="5">
        <f t="shared" si="6"/>
        <v>800</v>
      </c>
      <c r="AG29" s="111"/>
      <c r="AH29" s="111"/>
      <c r="AI29" s="111"/>
      <c r="AJ29" s="5">
        <f t="shared" si="7"/>
        <v>800</v>
      </c>
    </row>
    <row r="30" spans="1:36" s="2" customFormat="1" ht="24" x14ac:dyDescent="0.25">
      <c r="A30" s="3">
        <v>15</v>
      </c>
      <c r="B30" s="27" t="s">
        <v>179</v>
      </c>
      <c r="C30" s="4" t="s">
        <v>178</v>
      </c>
      <c r="D30" s="1"/>
      <c r="E30" s="5"/>
      <c r="F30" s="5"/>
      <c r="G30" s="5"/>
      <c r="H30" s="5"/>
      <c r="I30" s="5"/>
      <c r="J30" s="1"/>
      <c r="K30" s="5"/>
      <c r="L30" s="5"/>
      <c r="M30" s="5"/>
      <c r="N30" s="5"/>
      <c r="O30" s="5"/>
      <c r="P30" s="5"/>
      <c r="Q30" s="5"/>
      <c r="R30" s="5"/>
      <c r="S30" s="5"/>
      <c r="T30" s="5"/>
      <c r="U30" s="111"/>
      <c r="V30" s="111"/>
      <c r="W30" s="111"/>
      <c r="X30" s="5"/>
      <c r="Y30" s="111"/>
      <c r="Z30" s="111"/>
      <c r="AA30" s="111">
        <v>74400</v>
      </c>
      <c r="AB30" s="5">
        <f t="shared" si="5"/>
        <v>74400</v>
      </c>
      <c r="AC30" s="111"/>
      <c r="AD30" s="111"/>
      <c r="AE30" s="111"/>
      <c r="AF30" s="5">
        <f t="shared" si="6"/>
        <v>74400</v>
      </c>
      <c r="AG30" s="111"/>
      <c r="AH30" s="111"/>
      <c r="AI30" s="111"/>
      <c r="AJ30" s="5">
        <f t="shared" si="7"/>
        <v>74400</v>
      </c>
    </row>
    <row r="31" spans="1:36" s="2" customFormat="1" x14ac:dyDescent="0.25">
      <c r="A31" s="3">
        <v>15</v>
      </c>
      <c r="B31" s="6" t="s">
        <v>102</v>
      </c>
      <c r="C31" s="4" t="s">
        <v>103</v>
      </c>
      <c r="D31" s="1"/>
      <c r="E31" s="5"/>
      <c r="F31" s="5"/>
      <c r="G31" s="5"/>
      <c r="H31" s="5"/>
      <c r="I31" s="5"/>
      <c r="J31" s="1">
        <v>0</v>
      </c>
      <c r="K31" s="5"/>
      <c r="L31" s="5">
        <v>10000</v>
      </c>
      <c r="M31" s="5">
        <v>10000</v>
      </c>
      <c r="N31" s="5">
        <f t="shared" si="2"/>
        <v>10000</v>
      </c>
      <c r="O31" s="5"/>
      <c r="P31" s="5"/>
      <c r="Q31" s="5">
        <v>10000</v>
      </c>
      <c r="R31" s="5">
        <f t="shared" si="8"/>
        <v>10000</v>
      </c>
      <c r="S31" s="5">
        <v>0</v>
      </c>
      <c r="T31" s="5">
        <f t="shared" si="3"/>
        <v>10000</v>
      </c>
      <c r="U31" s="111"/>
      <c r="V31" s="111"/>
      <c r="W31" s="111"/>
      <c r="X31" s="5">
        <f t="shared" si="4"/>
        <v>10000</v>
      </c>
      <c r="Y31" s="111"/>
      <c r="Z31" s="111"/>
      <c r="AA31" s="111"/>
      <c r="AB31" s="5">
        <f t="shared" si="5"/>
        <v>10000</v>
      </c>
      <c r="AC31" s="111"/>
      <c r="AD31" s="111"/>
      <c r="AE31" s="111"/>
      <c r="AF31" s="5">
        <f t="shared" si="6"/>
        <v>10000</v>
      </c>
      <c r="AG31" s="111"/>
      <c r="AH31" s="111"/>
      <c r="AI31" s="111"/>
      <c r="AJ31" s="5">
        <f t="shared" si="7"/>
        <v>10000</v>
      </c>
    </row>
    <row r="32" spans="1:36" s="23" customFormat="1" ht="19.5" x14ac:dyDescent="0.3">
      <c r="A32" s="24">
        <v>30</v>
      </c>
      <c r="B32" s="18"/>
      <c r="C32" s="19" t="s">
        <v>19</v>
      </c>
      <c r="D32" s="20"/>
      <c r="E32" s="21"/>
      <c r="F32" s="21"/>
      <c r="G32" s="21"/>
      <c r="H32" s="21"/>
      <c r="I32" s="21"/>
      <c r="J32" s="1"/>
      <c r="K32" s="21"/>
      <c r="L32" s="21"/>
      <c r="M32" s="21"/>
      <c r="N32" s="5"/>
      <c r="O32" s="21"/>
      <c r="P32" s="21"/>
      <c r="Q32" s="21"/>
      <c r="R32" s="5"/>
      <c r="S32" s="21"/>
      <c r="T32" s="5">
        <f t="shared" si="3"/>
        <v>0</v>
      </c>
      <c r="U32" s="113"/>
      <c r="V32" s="113"/>
      <c r="W32" s="113"/>
      <c r="X32" s="5">
        <f t="shared" si="4"/>
        <v>0</v>
      </c>
      <c r="Y32" s="113"/>
      <c r="Z32" s="113"/>
      <c r="AA32" s="113"/>
      <c r="AB32" s="5"/>
      <c r="AC32" s="113"/>
      <c r="AD32" s="113"/>
      <c r="AE32" s="113"/>
      <c r="AF32" s="5">
        <f t="shared" si="6"/>
        <v>0</v>
      </c>
      <c r="AG32" s="113"/>
      <c r="AH32" s="113"/>
      <c r="AI32" s="113"/>
      <c r="AJ32" s="5">
        <f t="shared" si="7"/>
        <v>0</v>
      </c>
    </row>
    <row r="33" spans="1:38" s="23" customFormat="1" ht="24" x14ac:dyDescent="0.3">
      <c r="A33" s="3">
        <v>30</v>
      </c>
      <c r="B33" s="27" t="s">
        <v>124</v>
      </c>
      <c r="C33" s="4" t="s">
        <v>170</v>
      </c>
      <c r="D33" s="20"/>
      <c r="E33" s="21"/>
      <c r="F33" s="21"/>
      <c r="G33" s="21"/>
      <c r="H33" s="21"/>
      <c r="I33" s="21"/>
      <c r="J33" s="1"/>
      <c r="K33" s="21"/>
      <c r="L33" s="21"/>
      <c r="M33" s="21"/>
      <c r="N33" s="5"/>
      <c r="O33" s="21"/>
      <c r="P33" s="5">
        <v>31000</v>
      </c>
      <c r="Q33" s="5">
        <f>P33</f>
        <v>31000</v>
      </c>
      <c r="R33" s="5">
        <f t="shared" ref="R33:R61" si="10">N33-O33+P33</f>
        <v>31000</v>
      </c>
      <c r="S33" s="5">
        <v>0</v>
      </c>
      <c r="T33" s="5">
        <f t="shared" si="3"/>
        <v>31000</v>
      </c>
      <c r="U33" s="111"/>
      <c r="V33" s="111"/>
      <c r="W33" s="111"/>
      <c r="X33" s="5">
        <f t="shared" si="4"/>
        <v>31000</v>
      </c>
      <c r="Y33" s="111">
        <v>31000</v>
      </c>
      <c r="Z33" s="111"/>
      <c r="AA33" s="111"/>
      <c r="AB33" s="5">
        <f t="shared" si="5"/>
        <v>0</v>
      </c>
      <c r="AC33" s="111"/>
      <c r="AD33" s="111"/>
      <c r="AE33" s="111"/>
      <c r="AF33" s="5">
        <f t="shared" si="6"/>
        <v>0</v>
      </c>
      <c r="AG33" s="111"/>
      <c r="AH33" s="111"/>
      <c r="AI33" s="111"/>
      <c r="AJ33" s="5">
        <f t="shared" si="7"/>
        <v>0</v>
      </c>
    </row>
    <row r="34" spans="1:38" s="23" customFormat="1" ht="41.25" customHeight="1" x14ac:dyDescent="0.3">
      <c r="A34" s="3">
        <v>30</v>
      </c>
      <c r="B34" s="27" t="s">
        <v>130</v>
      </c>
      <c r="C34" s="4" t="s">
        <v>181</v>
      </c>
      <c r="D34" s="20"/>
      <c r="E34" s="21"/>
      <c r="F34" s="21"/>
      <c r="G34" s="21"/>
      <c r="H34" s="21"/>
      <c r="I34" s="21"/>
      <c r="J34" s="1"/>
      <c r="K34" s="21"/>
      <c r="L34" s="21"/>
      <c r="M34" s="21"/>
      <c r="N34" s="5"/>
      <c r="O34" s="21"/>
      <c r="P34" s="5">
        <v>24700</v>
      </c>
      <c r="Q34" s="5">
        <f>P34</f>
        <v>24700</v>
      </c>
      <c r="R34" s="5">
        <f t="shared" si="10"/>
        <v>24700</v>
      </c>
      <c r="S34" s="5">
        <v>0</v>
      </c>
      <c r="T34" s="5">
        <f t="shared" si="3"/>
        <v>24700</v>
      </c>
      <c r="U34" s="111"/>
      <c r="V34" s="111"/>
      <c r="W34" s="111"/>
      <c r="X34" s="5">
        <f t="shared" si="4"/>
        <v>24700</v>
      </c>
      <c r="Y34" s="111"/>
      <c r="Z34" s="111">
        <v>24700</v>
      </c>
      <c r="AA34" s="111"/>
      <c r="AB34" s="5">
        <f t="shared" si="5"/>
        <v>0</v>
      </c>
      <c r="AC34" s="111"/>
      <c r="AD34" s="111"/>
      <c r="AE34" s="111"/>
      <c r="AF34" s="5">
        <f t="shared" si="6"/>
        <v>0</v>
      </c>
      <c r="AG34" s="111"/>
      <c r="AH34" s="111"/>
      <c r="AI34" s="111"/>
      <c r="AJ34" s="5">
        <f t="shared" si="7"/>
        <v>0</v>
      </c>
    </row>
    <row r="35" spans="1:38" s="23" customFormat="1" ht="24" x14ac:dyDescent="0.3">
      <c r="A35" s="3">
        <v>30</v>
      </c>
      <c r="B35" s="27" t="s">
        <v>53</v>
      </c>
      <c r="C35" s="4" t="s">
        <v>185</v>
      </c>
      <c r="D35" s="1">
        <v>30000</v>
      </c>
      <c r="E35" s="5">
        <v>1078.8</v>
      </c>
      <c r="F35" s="1"/>
      <c r="G35" s="30"/>
      <c r="H35" s="30"/>
      <c r="I35" s="30"/>
      <c r="J35" s="1">
        <f t="shared" si="1"/>
        <v>28921.200000000001</v>
      </c>
      <c r="K35" s="21"/>
      <c r="L35" s="21"/>
      <c r="M35" s="21"/>
      <c r="N35" s="5">
        <f t="shared" si="2"/>
        <v>28921.200000000001</v>
      </c>
      <c r="O35" s="21"/>
      <c r="P35" s="21"/>
      <c r="Q35" s="21"/>
      <c r="R35" s="5">
        <f t="shared" si="10"/>
        <v>28921.200000000001</v>
      </c>
      <c r="S35" s="5">
        <f>1315+74.4+2545</f>
        <v>3934.4</v>
      </c>
      <c r="T35" s="5">
        <f t="shared" si="3"/>
        <v>24986.799999999999</v>
      </c>
      <c r="U35" s="111"/>
      <c r="V35" s="111"/>
      <c r="W35" s="111"/>
      <c r="X35" s="5">
        <f t="shared" si="4"/>
        <v>24986.799999999999</v>
      </c>
      <c r="Y35" s="111"/>
      <c r="Z35" s="111"/>
      <c r="AA35" s="111"/>
      <c r="AB35" s="5">
        <f t="shared" si="5"/>
        <v>24986.799999999999</v>
      </c>
      <c r="AC35" s="111">
        <f>204.6+291.4+1401.2+291.4+180+124</f>
        <v>2492.6</v>
      </c>
      <c r="AD35" s="111"/>
      <c r="AE35" s="111"/>
      <c r="AF35" s="5">
        <f t="shared" si="6"/>
        <v>22494.2</v>
      </c>
      <c r="AG35" s="111"/>
      <c r="AH35" s="111"/>
      <c r="AI35" s="111"/>
      <c r="AJ35" s="5">
        <f t="shared" si="7"/>
        <v>22494.2</v>
      </c>
    </row>
    <row r="36" spans="1:38" s="2" customFormat="1" ht="25.5" customHeight="1" x14ac:dyDescent="0.25">
      <c r="A36" s="3">
        <v>30</v>
      </c>
      <c r="B36" s="27" t="s">
        <v>57</v>
      </c>
      <c r="C36" s="4" t="s">
        <v>134</v>
      </c>
      <c r="D36" s="1">
        <v>37200</v>
      </c>
      <c r="E36" s="5"/>
      <c r="F36" s="5"/>
      <c r="G36" s="5"/>
      <c r="H36" s="5"/>
      <c r="I36" s="5"/>
      <c r="J36" s="1">
        <f t="shared" si="1"/>
        <v>37200</v>
      </c>
      <c r="K36" s="5"/>
      <c r="L36" s="5"/>
      <c r="M36" s="5"/>
      <c r="N36" s="5">
        <f t="shared" si="2"/>
        <v>37200</v>
      </c>
      <c r="O36" s="5"/>
      <c r="P36" s="5"/>
      <c r="Q36" s="5"/>
      <c r="R36" s="5">
        <f t="shared" si="10"/>
        <v>37200</v>
      </c>
      <c r="S36" s="5">
        <v>0</v>
      </c>
      <c r="T36" s="5">
        <f t="shared" si="3"/>
        <v>37200</v>
      </c>
      <c r="U36" s="111"/>
      <c r="V36" s="111"/>
      <c r="W36" s="111"/>
      <c r="X36" s="5">
        <f t="shared" si="4"/>
        <v>37200</v>
      </c>
      <c r="Y36" s="111"/>
      <c r="Z36" s="111"/>
      <c r="AA36" s="111"/>
      <c r="AB36" s="5">
        <f t="shared" si="5"/>
        <v>37200</v>
      </c>
      <c r="AC36" s="111">
        <f>20460+8430.76</f>
        <v>28890.760000000002</v>
      </c>
      <c r="AD36" s="111"/>
      <c r="AE36" s="111"/>
      <c r="AF36" s="5">
        <f t="shared" si="6"/>
        <v>8309.239999999998</v>
      </c>
      <c r="AG36" s="111"/>
      <c r="AH36" s="111"/>
      <c r="AI36" s="111"/>
      <c r="AJ36" s="5">
        <f t="shared" si="7"/>
        <v>8309.239999999998</v>
      </c>
    </row>
    <row r="37" spans="1:38" s="2" customFormat="1" ht="36" hidden="1" x14ac:dyDescent="0.25">
      <c r="A37" s="3">
        <v>30</v>
      </c>
      <c r="B37" s="25">
        <v>67370001</v>
      </c>
      <c r="C37" s="4" t="s">
        <v>77</v>
      </c>
      <c r="D37" s="35">
        <v>57413</v>
      </c>
      <c r="E37" s="5">
        <f>D37</f>
        <v>57413</v>
      </c>
      <c r="F37" s="5"/>
      <c r="G37" s="29"/>
      <c r="H37" s="29"/>
      <c r="I37" s="29"/>
      <c r="J37" s="1">
        <f t="shared" si="1"/>
        <v>0</v>
      </c>
      <c r="K37" s="5"/>
      <c r="L37" s="5"/>
      <c r="M37" s="5"/>
      <c r="N37" s="5">
        <f t="shared" si="2"/>
        <v>0</v>
      </c>
      <c r="O37" s="5"/>
      <c r="P37" s="5"/>
      <c r="Q37" s="5"/>
      <c r="R37" s="5">
        <f t="shared" si="10"/>
        <v>0</v>
      </c>
      <c r="S37" s="5">
        <v>0</v>
      </c>
      <c r="T37" s="5">
        <f t="shared" si="3"/>
        <v>0</v>
      </c>
      <c r="U37" s="111"/>
      <c r="V37" s="111"/>
      <c r="W37" s="111"/>
      <c r="X37" s="5">
        <f t="shared" si="4"/>
        <v>0</v>
      </c>
      <c r="Y37" s="111"/>
      <c r="Z37" s="111"/>
      <c r="AA37" s="111"/>
      <c r="AB37" s="5">
        <f t="shared" si="5"/>
        <v>0</v>
      </c>
      <c r="AC37" s="111"/>
      <c r="AD37" s="111"/>
      <c r="AE37" s="111"/>
      <c r="AF37" s="5">
        <f t="shared" si="6"/>
        <v>0</v>
      </c>
      <c r="AG37" s="111"/>
      <c r="AH37" s="111"/>
      <c r="AI37" s="111"/>
      <c r="AJ37" s="5">
        <f t="shared" si="7"/>
        <v>0</v>
      </c>
    </row>
    <row r="38" spans="1:38" s="23" customFormat="1" ht="24" x14ac:dyDescent="0.3">
      <c r="A38" s="3">
        <v>30</v>
      </c>
      <c r="B38" s="27" t="s">
        <v>125</v>
      </c>
      <c r="C38" s="4" t="s">
        <v>186</v>
      </c>
      <c r="D38" s="1"/>
      <c r="E38" s="5"/>
      <c r="F38" s="1"/>
      <c r="G38" s="30"/>
      <c r="H38" s="30"/>
      <c r="I38" s="30"/>
      <c r="J38" s="1"/>
      <c r="K38" s="21"/>
      <c r="L38" s="21"/>
      <c r="M38" s="21"/>
      <c r="N38" s="5"/>
      <c r="O38" s="21"/>
      <c r="P38" s="5">
        <v>17000</v>
      </c>
      <c r="Q38" s="5">
        <f>P38</f>
        <v>17000</v>
      </c>
      <c r="R38" s="5">
        <f t="shared" si="10"/>
        <v>17000</v>
      </c>
      <c r="S38" s="5">
        <v>839.48</v>
      </c>
      <c r="T38" s="5">
        <f t="shared" si="3"/>
        <v>16160.52</v>
      </c>
      <c r="U38" s="111"/>
      <c r="V38" s="111"/>
      <c r="W38" s="111"/>
      <c r="X38" s="5">
        <f t="shared" si="4"/>
        <v>16160.52</v>
      </c>
      <c r="Y38" s="111"/>
      <c r="Z38" s="111"/>
      <c r="AA38" s="111"/>
      <c r="AB38" s="5">
        <f t="shared" si="5"/>
        <v>16160.52</v>
      </c>
      <c r="AC38" s="111">
        <v>224.44</v>
      </c>
      <c r="AD38" s="111"/>
      <c r="AE38" s="111"/>
      <c r="AF38" s="5">
        <f t="shared" si="6"/>
        <v>15936.08</v>
      </c>
      <c r="AG38" s="111"/>
      <c r="AH38" s="111"/>
      <c r="AI38" s="111"/>
      <c r="AJ38" s="5">
        <f t="shared" si="7"/>
        <v>15936.08</v>
      </c>
    </row>
    <row r="39" spans="1:38" s="2" customFormat="1" ht="41.25" customHeight="1" x14ac:dyDescent="0.25">
      <c r="A39" s="3">
        <v>30</v>
      </c>
      <c r="B39" s="27" t="s">
        <v>126</v>
      </c>
      <c r="C39" s="4" t="s">
        <v>128</v>
      </c>
      <c r="D39" s="1">
        <v>32000</v>
      </c>
      <c r="E39" s="5">
        <v>31997.53</v>
      </c>
      <c r="F39" s="5">
        <f>D39-E39</f>
        <v>2.4700000000011642</v>
      </c>
      <c r="G39" s="5"/>
      <c r="H39" s="5"/>
      <c r="I39" s="5"/>
      <c r="J39" s="1">
        <f t="shared" si="1"/>
        <v>0</v>
      </c>
      <c r="K39" s="5"/>
      <c r="L39" s="5"/>
      <c r="M39" s="5"/>
      <c r="N39" s="5">
        <f t="shared" si="2"/>
        <v>0</v>
      </c>
      <c r="O39" s="5"/>
      <c r="P39" s="5">
        <v>10000</v>
      </c>
      <c r="Q39" s="5">
        <f>P39</f>
        <v>10000</v>
      </c>
      <c r="R39" s="5">
        <f t="shared" si="10"/>
        <v>10000</v>
      </c>
      <c r="S39" s="5">
        <v>0</v>
      </c>
      <c r="T39" s="5">
        <f t="shared" si="3"/>
        <v>10000</v>
      </c>
      <c r="U39" s="111"/>
      <c r="V39" s="111"/>
      <c r="W39" s="111"/>
      <c r="X39" s="5">
        <f t="shared" si="4"/>
        <v>10000</v>
      </c>
      <c r="Y39" s="111"/>
      <c r="Z39" s="111"/>
      <c r="AA39" s="111"/>
      <c r="AB39" s="5">
        <f t="shared" si="5"/>
        <v>10000</v>
      </c>
      <c r="AC39" s="111"/>
      <c r="AD39" s="111"/>
      <c r="AE39" s="111"/>
      <c r="AF39" s="5">
        <f t="shared" si="6"/>
        <v>10000</v>
      </c>
      <c r="AG39" s="111"/>
      <c r="AH39" s="111"/>
      <c r="AI39" s="111"/>
      <c r="AJ39" s="5">
        <f t="shared" si="7"/>
        <v>10000</v>
      </c>
    </row>
    <row r="40" spans="1:38" s="2" customFormat="1" ht="37.5" customHeight="1" x14ac:dyDescent="0.25">
      <c r="A40" s="3">
        <v>30</v>
      </c>
      <c r="B40" s="6" t="s">
        <v>5</v>
      </c>
      <c r="C40" s="4" t="s">
        <v>187</v>
      </c>
      <c r="D40" s="1">
        <v>24800.11</v>
      </c>
      <c r="E40" s="5">
        <f>5716.4+3633.2</f>
        <v>9349.5999999999985</v>
      </c>
      <c r="F40" s="5"/>
      <c r="G40" s="86">
        <f>38400+3003.56+6+10000</f>
        <v>51409.56</v>
      </c>
      <c r="H40" s="86"/>
      <c r="I40" s="5"/>
      <c r="J40" s="1">
        <f t="shared" si="1"/>
        <v>66860.070000000007</v>
      </c>
      <c r="K40" s="5"/>
      <c r="L40" s="5"/>
      <c r="M40" s="5"/>
      <c r="N40" s="5">
        <f t="shared" si="2"/>
        <v>66860.070000000007</v>
      </c>
      <c r="O40" s="5"/>
      <c r="P40" s="5"/>
      <c r="Q40" s="5"/>
      <c r="R40" s="5">
        <f t="shared" si="10"/>
        <v>66860.070000000007</v>
      </c>
      <c r="S40" s="5">
        <f>731.6+21886+4278</f>
        <v>26895.599999999999</v>
      </c>
      <c r="T40" s="5">
        <f t="shared" si="3"/>
        <v>39964.470000000008</v>
      </c>
      <c r="U40" s="111"/>
      <c r="V40" s="111"/>
      <c r="W40" s="111"/>
      <c r="X40" s="5">
        <f t="shared" si="4"/>
        <v>39964.470000000008</v>
      </c>
      <c r="Y40" s="111"/>
      <c r="Z40" s="111"/>
      <c r="AA40" s="111"/>
      <c r="AB40" s="5">
        <f t="shared" si="5"/>
        <v>39964.470000000008</v>
      </c>
      <c r="AC40" s="111">
        <v>10292</v>
      </c>
      <c r="AD40" s="111"/>
      <c r="AE40" s="111"/>
      <c r="AF40" s="5">
        <f t="shared" si="6"/>
        <v>29672.470000000008</v>
      </c>
      <c r="AG40" s="111"/>
      <c r="AH40" s="111"/>
      <c r="AI40" s="111"/>
      <c r="AJ40" s="5">
        <f t="shared" si="7"/>
        <v>29672.470000000008</v>
      </c>
      <c r="AL40" s="15"/>
    </row>
    <row r="41" spans="1:38" s="2" customFormat="1" ht="24" hidden="1" x14ac:dyDescent="0.25">
      <c r="A41" s="3">
        <v>30</v>
      </c>
      <c r="B41" s="6" t="s">
        <v>6</v>
      </c>
      <c r="C41" s="4" t="s">
        <v>78</v>
      </c>
      <c r="D41" s="1">
        <v>2000</v>
      </c>
      <c r="E41" s="5"/>
      <c r="F41" s="5">
        <v>2000</v>
      </c>
      <c r="G41" s="5"/>
      <c r="H41" s="5"/>
      <c r="I41" s="5"/>
      <c r="J41" s="1">
        <f t="shared" si="1"/>
        <v>0</v>
      </c>
      <c r="K41" s="5"/>
      <c r="L41" s="5"/>
      <c r="M41" s="5"/>
      <c r="N41" s="5">
        <f t="shared" si="2"/>
        <v>0</v>
      </c>
      <c r="O41" s="5"/>
      <c r="P41" s="5"/>
      <c r="Q41" s="5"/>
      <c r="R41" s="5">
        <f t="shared" si="10"/>
        <v>0</v>
      </c>
      <c r="S41" s="5"/>
      <c r="T41" s="5">
        <f t="shared" si="3"/>
        <v>0</v>
      </c>
      <c r="U41" s="111"/>
      <c r="V41" s="111"/>
      <c r="W41" s="111"/>
      <c r="X41" s="5">
        <f t="shared" si="4"/>
        <v>0</v>
      </c>
      <c r="Y41" s="111"/>
      <c r="Z41" s="111"/>
      <c r="AA41" s="111"/>
      <c r="AB41" s="5">
        <f t="shared" si="5"/>
        <v>0</v>
      </c>
      <c r="AC41" s="111"/>
      <c r="AD41" s="111"/>
      <c r="AE41" s="111"/>
      <c r="AF41" s="5">
        <f t="shared" si="6"/>
        <v>0</v>
      </c>
      <c r="AG41" s="111"/>
      <c r="AH41" s="111"/>
      <c r="AI41" s="111"/>
      <c r="AJ41" s="5">
        <f t="shared" si="7"/>
        <v>0</v>
      </c>
    </row>
    <row r="42" spans="1:38" s="2" customFormat="1" ht="24" x14ac:dyDescent="0.25">
      <c r="A42" s="3">
        <v>30</v>
      </c>
      <c r="B42" s="6" t="s">
        <v>105</v>
      </c>
      <c r="C42" s="4" t="s">
        <v>118</v>
      </c>
      <c r="D42" s="1"/>
      <c r="E42" s="5"/>
      <c r="F42" s="5"/>
      <c r="G42" s="5"/>
      <c r="H42" s="5"/>
      <c r="I42" s="5"/>
      <c r="J42" s="1">
        <v>0</v>
      </c>
      <c r="K42" s="5"/>
      <c r="L42" s="5">
        <v>10000</v>
      </c>
      <c r="M42" s="5">
        <v>10000</v>
      </c>
      <c r="N42" s="5">
        <f t="shared" si="2"/>
        <v>10000</v>
      </c>
      <c r="O42" s="5"/>
      <c r="P42" s="5"/>
      <c r="Q42" s="5">
        <v>10000</v>
      </c>
      <c r="R42" s="5">
        <f t="shared" si="10"/>
        <v>10000</v>
      </c>
      <c r="S42" s="5">
        <v>0</v>
      </c>
      <c r="T42" s="5">
        <f t="shared" si="3"/>
        <v>10000</v>
      </c>
      <c r="U42" s="111"/>
      <c r="V42" s="111"/>
      <c r="W42" s="111"/>
      <c r="X42" s="5">
        <f t="shared" si="4"/>
        <v>10000</v>
      </c>
      <c r="Y42" s="111"/>
      <c r="Z42" s="111"/>
      <c r="AA42" s="111"/>
      <c r="AB42" s="5">
        <f t="shared" si="5"/>
        <v>10000</v>
      </c>
      <c r="AC42" s="111"/>
      <c r="AD42" s="111"/>
      <c r="AE42" s="111"/>
      <c r="AF42" s="5">
        <f t="shared" si="6"/>
        <v>10000</v>
      </c>
      <c r="AG42" s="111"/>
      <c r="AH42" s="111"/>
      <c r="AI42" s="111"/>
      <c r="AJ42" s="5">
        <f t="shared" si="7"/>
        <v>10000</v>
      </c>
    </row>
    <row r="43" spans="1:38" s="8" customFormat="1" ht="29.25" hidden="1" customHeight="1" x14ac:dyDescent="0.25">
      <c r="A43" s="94" t="s">
        <v>20</v>
      </c>
      <c r="B43" s="95" t="s">
        <v>21</v>
      </c>
      <c r="C43" s="96" t="s">
        <v>79</v>
      </c>
      <c r="D43" s="33">
        <v>216</v>
      </c>
      <c r="E43" s="34"/>
      <c r="F43" s="34">
        <v>216</v>
      </c>
      <c r="G43" s="34"/>
      <c r="H43" s="34"/>
      <c r="I43" s="34"/>
      <c r="J43" s="1">
        <f t="shared" si="1"/>
        <v>0</v>
      </c>
      <c r="K43" s="34"/>
      <c r="L43" s="34"/>
      <c r="M43" s="34"/>
      <c r="N43" s="5">
        <f t="shared" si="2"/>
        <v>0</v>
      </c>
      <c r="O43" s="34"/>
      <c r="P43" s="34"/>
      <c r="Q43" s="34"/>
      <c r="R43" s="5">
        <f t="shared" si="10"/>
        <v>0</v>
      </c>
      <c r="S43" s="34"/>
      <c r="T43" s="5">
        <f t="shared" si="3"/>
        <v>0</v>
      </c>
      <c r="U43" s="116"/>
      <c r="V43" s="116"/>
      <c r="W43" s="116"/>
      <c r="X43" s="5">
        <f t="shared" si="4"/>
        <v>0</v>
      </c>
      <c r="Y43" s="116"/>
      <c r="Z43" s="116"/>
      <c r="AA43" s="116"/>
      <c r="AB43" s="5">
        <f t="shared" si="5"/>
        <v>0</v>
      </c>
      <c r="AC43" s="116"/>
      <c r="AD43" s="116"/>
      <c r="AE43" s="116"/>
      <c r="AF43" s="5">
        <f t="shared" si="6"/>
        <v>0</v>
      </c>
      <c r="AG43" s="116"/>
      <c r="AH43" s="116"/>
      <c r="AI43" s="116"/>
      <c r="AJ43" s="5">
        <f t="shared" si="7"/>
        <v>0</v>
      </c>
    </row>
    <row r="44" spans="1:38" s="2" customFormat="1" hidden="1" x14ac:dyDescent="0.25">
      <c r="A44" s="3">
        <v>30</v>
      </c>
      <c r="B44" s="6" t="s">
        <v>22</v>
      </c>
      <c r="C44" s="4" t="s">
        <v>80</v>
      </c>
      <c r="D44" s="1">
        <v>47.15</v>
      </c>
      <c r="E44" s="1"/>
      <c r="F44" s="5">
        <v>47.15</v>
      </c>
      <c r="G44" s="5"/>
      <c r="H44" s="5"/>
      <c r="I44" s="5"/>
      <c r="J44" s="1">
        <f t="shared" si="1"/>
        <v>0</v>
      </c>
      <c r="K44" s="5"/>
      <c r="L44" s="5"/>
      <c r="M44" s="5"/>
      <c r="N44" s="5">
        <f t="shared" si="2"/>
        <v>0</v>
      </c>
      <c r="O44" s="5"/>
      <c r="P44" s="5"/>
      <c r="Q44" s="5"/>
      <c r="R44" s="5">
        <f t="shared" si="10"/>
        <v>0</v>
      </c>
      <c r="S44" s="5"/>
      <c r="T44" s="5">
        <f t="shared" si="3"/>
        <v>0</v>
      </c>
      <c r="U44" s="111"/>
      <c r="V44" s="111"/>
      <c r="W44" s="111"/>
      <c r="X44" s="5">
        <f t="shared" si="4"/>
        <v>0</v>
      </c>
      <c r="Y44" s="111"/>
      <c r="Z44" s="111"/>
      <c r="AA44" s="111"/>
      <c r="AB44" s="5">
        <f t="shared" si="5"/>
        <v>0</v>
      </c>
      <c r="AC44" s="111"/>
      <c r="AD44" s="111"/>
      <c r="AE44" s="111"/>
      <c r="AF44" s="5">
        <f t="shared" si="6"/>
        <v>0</v>
      </c>
      <c r="AG44" s="111"/>
      <c r="AH44" s="111"/>
      <c r="AI44" s="111"/>
      <c r="AJ44" s="5">
        <f t="shared" si="7"/>
        <v>0</v>
      </c>
    </row>
    <row r="45" spans="1:38" s="2" customFormat="1" ht="24" x14ac:dyDescent="0.25">
      <c r="A45" s="3">
        <v>30</v>
      </c>
      <c r="B45" s="27" t="s">
        <v>175</v>
      </c>
      <c r="C45" s="4" t="s">
        <v>182</v>
      </c>
      <c r="D45" s="1"/>
      <c r="E45" s="1"/>
      <c r="F45" s="5"/>
      <c r="G45" s="5"/>
      <c r="H45" s="5"/>
      <c r="I45" s="5"/>
      <c r="J45" s="1"/>
      <c r="K45" s="5"/>
      <c r="L45" s="5"/>
      <c r="M45" s="5"/>
      <c r="N45" s="5"/>
      <c r="O45" s="5"/>
      <c r="P45" s="5"/>
      <c r="Q45" s="5"/>
      <c r="R45" s="5"/>
      <c r="S45" s="5"/>
      <c r="T45" s="5"/>
      <c r="U45" s="111"/>
      <c r="V45" s="111"/>
      <c r="W45" s="111"/>
      <c r="X45" s="5"/>
      <c r="Y45" s="111"/>
      <c r="Z45" s="111"/>
      <c r="AA45" s="111">
        <v>27170</v>
      </c>
      <c r="AB45" s="5">
        <f t="shared" si="5"/>
        <v>27170</v>
      </c>
      <c r="AC45" s="111"/>
      <c r="AD45" s="111"/>
      <c r="AE45" s="111"/>
      <c r="AF45" s="5">
        <f t="shared" si="6"/>
        <v>27170</v>
      </c>
      <c r="AG45" s="111"/>
      <c r="AH45" s="111"/>
      <c r="AI45" s="111"/>
      <c r="AJ45" s="5">
        <f t="shared" si="7"/>
        <v>27170</v>
      </c>
    </row>
    <row r="46" spans="1:38" s="2" customFormat="1" ht="26.25" customHeight="1" x14ac:dyDescent="0.25">
      <c r="A46" s="3">
        <v>30</v>
      </c>
      <c r="B46" s="6" t="s">
        <v>23</v>
      </c>
      <c r="C46" s="4" t="s">
        <v>169</v>
      </c>
      <c r="D46" s="1">
        <v>170384</v>
      </c>
      <c r="E46" s="5"/>
      <c r="F46" s="5"/>
      <c r="G46" s="5"/>
      <c r="H46" s="5"/>
      <c r="I46" s="5"/>
      <c r="J46" s="1">
        <f t="shared" si="1"/>
        <v>170384</v>
      </c>
      <c r="K46" s="5"/>
      <c r="L46" s="5"/>
      <c r="M46" s="5"/>
      <c r="N46" s="5">
        <f t="shared" si="2"/>
        <v>170384</v>
      </c>
      <c r="O46" s="5"/>
      <c r="P46" s="5"/>
      <c r="Q46" s="5"/>
      <c r="R46" s="5">
        <f t="shared" si="10"/>
        <v>170384</v>
      </c>
      <c r="S46" s="5">
        <v>0</v>
      </c>
      <c r="T46" s="5">
        <f t="shared" si="3"/>
        <v>170384</v>
      </c>
      <c r="U46" s="111">
        <f>R46-65000</f>
        <v>105384</v>
      </c>
      <c r="V46" s="111"/>
      <c r="W46" s="111"/>
      <c r="X46" s="5">
        <f t="shared" si="4"/>
        <v>65000</v>
      </c>
      <c r="Y46" s="111"/>
      <c r="Z46" s="111"/>
      <c r="AA46" s="111"/>
      <c r="AB46" s="5">
        <f t="shared" si="5"/>
        <v>65000</v>
      </c>
      <c r="AC46" s="111">
        <v>65000</v>
      </c>
      <c r="AD46" s="111"/>
      <c r="AE46" s="111"/>
      <c r="AF46" s="5">
        <f t="shared" si="6"/>
        <v>0</v>
      </c>
      <c r="AG46" s="111"/>
      <c r="AH46" s="111"/>
      <c r="AI46" s="111"/>
      <c r="AJ46" s="5">
        <f t="shared" si="7"/>
        <v>0</v>
      </c>
    </row>
    <row r="47" spans="1:38" s="2" customFormat="1" ht="27" customHeight="1" x14ac:dyDescent="0.25">
      <c r="A47" s="3">
        <v>30</v>
      </c>
      <c r="B47" s="6" t="s">
        <v>24</v>
      </c>
      <c r="C47" s="4" t="s">
        <v>177</v>
      </c>
      <c r="D47" s="1">
        <v>631136</v>
      </c>
      <c r="E47" s="5">
        <v>151139.26999999999</v>
      </c>
      <c r="F47" s="5"/>
      <c r="G47" s="5"/>
      <c r="H47" s="5"/>
      <c r="I47" s="5"/>
      <c r="J47" s="1">
        <f t="shared" si="1"/>
        <v>479996.73</v>
      </c>
      <c r="K47" s="5"/>
      <c r="L47" s="5"/>
      <c r="M47" s="5"/>
      <c r="N47" s="5">
        <f t="shared" si="2"/>
        <v>479996.73</v>
      </c>
      <c r="O47" s="5"/>
      <c r="P47" s="5"/>
      <c r="Q47" s="5"/>
      <c r="R47" s="5">
        <f t="shared" si="10"/>
        <v>479996.73</v>
      </c>
      <c r="S47" s="5">
        <v>367489.2</v>
      </c>
      <c r="T47" s="5">
        <f t="shared" si="3"/>
        <v>112507.52999999997</v>
      </c>
      <c r="U47" s="111"/>
      <c r="V47" s="111"/>
      <c r="W47" s="111"/>
      <c r="X47" s="5">
        <f t="shared" si="4"/>
        <v>112507.52999999997</v>
      </c>
      <c r="Y47" s="111">
        <v>80069.5</v>
      </c>
      <c r="Z47" s="111">
        <f>112507.53-80069.5</f>
        <v>32438.03</v>
      </c>
      <c r="AA47" s="111"/>
      <c r="AB47" s="5">
        <f t="shared" si="5"/>
        <v>-2.9103830456733704E-11</v>
      </c>
      <c r="AC47" s="111"/>
      <c r="AD47" s="111"/>
      <c r="AE47" s="111"/>
      <c r="AF47" s="5">
        <f t="shared" si="6"/>
        <v>-2.9103830456733704E-11</v>
      </c>
      <c r="AG47" s="111"/>
      <c r="AH47" s="111"/>
      <c r="AI47" s="111"/>
      <c r="AJ47" s="5">
        <f t="shared" si="7"/>
        <v>-2.9103830456733704E-11</v>
      </c>
    </row>
    <row r="48" spans="1:38" s="2" customFormat="1" ht="27" customHeight="1" x14ac:dyDescent="0.25">
      <c r="A48" s="3">
        <v>30</v>
      </c>
      <c r="B48" s="27" t="s">
        <v>56</v>
      </c>
      <c r="C48" s="4" t="s">
        <v>93</v>
      </c>
      <c r="D48" s="1">
        <v>10005</v>
      </c>
      <c r="E48" s="5"/>
      <c r="F48" s="5"/>
      <c r="G48" s="5"/>
      <c r="H48" s="5"/>
      <c r="I48" s="5"/>
      <c r="J48" s="1">
        <f t="shared" si="1"/>
        <v>10005</v>
      </c>
      <c r="K48" s="5"/>
      <c r="L48" s="5"/>
      <c r="M48" s="5"/>
      <c r="N48" s="5">
        <f t="shared" si="2"/>
        <v>10005</v>
      </c>
      <c r="O48" s="5"/>
      <c r="P48" s="5"/>
      <c r="Q48" s="5"/>
      <c r="R48" s="5">
        <f t="shared" si="10"/>
        <v>10005</v>
      </c>
      <c r="S48" s="5">
        <v>0</v>
      </c>
      <c r="T48" s="5">
        <f t="shared" si="3"/>
        <v>10005</v>
      </c>
      <c r="U48" s="111"/>
      <c r="V48" s="111"/>
      <c r="W48" s="111"/>
      <c r="X48" s="5">
        <f t="shared" si="4"/>
        <v>10005</v>
      </c>
      <c r="Y48" s="111"/>
      <c r="Z48" s="111"/>
      <c r="AA48" s="111"/>
      <c r="AB48" s="5">
        <f t="shared" si="5"/>
        <v>10005</v>
      </c>
      <c r="AC48" s="111"/>
      <c r="AD48" s="111"/>
      <c r="AE48" s="111"/>
      <c r="AF48" s="5">
        <f t="shared" si="6"/>
        <v>10005</v>
      </c>
      <c r="AG48" s="111"/>
      <c r="AH48" s="111"/>
      <c r="AI48" s="111"/>
      <c r="AJ48" s="5">
        <f t="shared" si="7"/>
        <v>10005</v>
      </c>
    </row>
    <row r="49" spans="1:38" s="2" customFormat="1" ht="39" customHeight="1" x14ac:dyDescent="0.25">
      <c r="A49" s="3">
        <v>30</v>
      </c>
      <c r="B49" s="27" t="s">
        <v>90</v>
      </c>
      <c r="C49" s="4" t="s">
        <v>162</v>
      </c>
      <c r="D49" s="1">
        <v>0</v>
      </c>
      <c r="E49" s="5"/>
      <c r="F49" s="5"/>
      <c r="G49" s="5"/>
      <c r="H49" s="5"/>
      <c r="I49" s="5">
        <v>479197</v>
      </c>
      <c r="J49" s="1">
        <f>D49-E49-F49+G49+I49</f>
        <v>479197</v>
      </c>
      <c r="K49" s="5">
        <v>6937</v>
      </c>
      <c r="L49" s="5"/>
      <c r="M49" s="5">
        <f>J49-K49</f>
        <v>472260</v>
      </c>
      <c r="N49" s="5">
        <f t="shared" si="2"/>
        <v>472260</v>
      </c>
      <c r="O49" s="5">
        <f>P74+P39+P38+P33</f>
        <v>139500</v>
      </c>
      <c r="P49" s="5"/>
      <c r="Q49" s="5">
        <f>M49-O49</f>
        <v>332760</v>
      </c>
      <c r="R49" s="5">
        <f t="shared" si="10"/>
        <v>332760</v>
      </c>
      <c r="S49" s="5">
        <v>0</v>
      </c>
      <c r="T49" s="5">
        <f t="shared" si="3"/>
        <v>332760</v>
      </c>
      <c r="U49" s="111"/>
      <c r="V49" s="111"/>
      <c r="W49" s="111"/>
      <c r="X49" s="5">
        <f t="shared" si="4"/>
        <v>332760</v>
      </c>
      <c r="Y49" s="111"/>
      <c r="Z49" s="111"/>
      <c r="AA49" s="111"/>
      <c r="AB49" s="5">
        <f t="shared" si="5"/>
        <v>332760</v>
      </c>
      <c r="AC49" s="111"/>
      <c r="AD49" s="111"/>
      <c r="AE49" s="111"/>
      <c r="AF49" s="5">
        <f t="shared" si="6"/>
        <v>332760</v>
      </c>
      <c r="AG49" s="111"/>
      <c r="AH49" s="111"/>
      <c r="AI49" s="111"/>
      <c r="AJ49" s="5">
        <f t="shared" si="7"/>
        <v>332760</v>
      </c>
      <c r="AK49" s="15"/>
    </row>
    <row r="50" spans="1:38" s="2" customFormat="1" x14ac:dyDescent="0.25">
      <c r="A50" s="3">
        <v>30</v>
      </c>
      <c r="B50" s="27" t="s">
        <v>65</v>
      </c>
      <c r="C50" s="4" t="s">
        <v>148</v>
      </c>
      <c r="D50" s="1">
        <v>74400</v>
      </c>
      <c r="E50" s="5"/>
      <c r="F50" s="5"/>
      <c r="G50" s="5"/>
      <c r="H50" s="5"/>
      <c r="I50" s="5"/>
      <c r="J50" s="1">
        <f t="shared" si="1"/>
        <v>74400</v>
      </c>
      <c r="K50" s="5"/>
      <c r="L50" s="5"/>
      <c r="M50" s="5"/>
      <c r="N50" s="5">
        <f t="shared" si="2"/>
        <v>74400</v>
      </c>
      <c r="O50" s="5"/>
      <c r="P50" s="5"/>
      <c r="Q50" s="5"/>
      <c r="R50" s="5">
        <f t="shared" si="10"/>
        <v>74400</v>
      </c>
      <c r="S50" s="5">
        <v>0</v>
      </c>
      <c r="T50" s="5">
        <f t="shared" si="3"/>
        <v>74400</v>
      </c>
      <c r="U50" s="111">
        <v>74400</v>
      </c>
      <c r="V50" s="111"/>
      <c r="W50" s="111"/>
      <c r="X50" s="5">
        <f t="shared" si="4"/>
        <v>0</v>
      </c>
      <c r="Y50" s="111"/>
      <c r="Z50" s="111"/>
      <c r="AA50" s="111"/>
      <c r="AB50" s="5">
        <f t="shared" si="5"/>
        <v>0</v>
      </c>
      <c r="AC50" s="111"/>
      <c r="AD50" s="111"/>
      <c r="AE50" s="111"/>
      <c r="AF50" s="5">
        <f t="shared" si="6"/>
        <v>0</v>
      </c>
      <c r="AG50" s="111"/>
      <c r="AH50" s="111"/>
      <c r="AI50" s="111"/>
      <c r="AJ50" s="5">
        <f t="shared" si="7"/>
        <v>0</v>
      </c>
    </row>
    <row r="51" spans="1:38" s="2" customFormat="1" x14ac:dyDescent="0.25">
      <c r="A51" s="3">
        <v>30</v>
      </c>
      <c r="B51" s="27" t="s">
        <v>66</v>
      </c>
      <c r="C51" s="4" t="s">
        <v>149</v>
      </c>
      <c r="D51" s="1">
        <v>74400</v>
      </c>
      <c r="E51" s="5"/>
      <c r="F51" s="5"/>
      <c r="G51" s="5"/>
      <c r="H51" s="5"/>
      <c r="I51" s="5"/>
      <c r="J51" s="1">
        <f t="shared" si="1"/>
        <v>74400</v>
      </c>
      <c r="K51" s="5"/>
      <c r="L51" s="5"/>
      <c r="M51" s="5"/>
      <c r="N51" s="5">
        <f t="shared" si="2"/>
        <v>74400</v>
      </c>
      <c r="O51" s="5"/>
      <c r="P51" s="5"/>
      <c r="Q51" s="5"/>
      <c r="R51" s="5">
        <f t="shared" si="10"/>
        <v>74400</v>
      </c>
      <c r="S51" s="5">
        <v>0</v>
      </c>
      <c r="T51" s="5">
        <f t="shared" si="3"/>
        <v>74400</v>
      </c>
      <c r="U51" s="111">
        <v>74400</v>
      </c>
      <c r="V51" s="111"/>
      <c r="W51" s="111"/>
      <c r="X51" s="5">
        <f t="shared" si="4"/>
        <v>0</v>
      </c>
      <c r="Y51" s="111"/>
      <c r="Z51" s="111"/>
      <c r="AA51" s="111"/>
      <c r="AB51" s="5">
        <f t="shared" si="5"/>
        <v>0</v>
      </c>
      <c r="AC51" s="111"/>
      <c r="AD51" s="111"/>
      <c r="AE51" s="111"/>
      <c r="AF51" s="5">
        <f t="shared" si="6"/>
        <v>0</v>
      </c>
      <c r="AG51" s="111"/>
      <c r="AH51" s="111"/>
      <c r="AI51" s="111"/>
      <c r="AJ51" s="5">
        <f t="shared" si="7"/>
        <v>0</v>
      </c>
    </row>
    <row r="52" spans="1:38" s="2" customFormat="1" ht="27.75" customHeight="1" x14ac:dyDescent="0.25">
      <c r="A52" s="3">
        <v>30</v>
      </c>
      <c r="B52" s="27" t="s">
        <v>139</v>
      </c>
      <c r="C52" s="4" t="s">
        <v>152</v>
      </c>
      <c r="D52" s="1"/>
      <c r="E52" s="5"/>
      <c r="F52" s="5"/>
      <c r="G52" s="5"/>
      <c r="H52" s="5"/>
      <c r="I52" s="5"/>
      <c r="J52" s="1"/>
      <c r="K52" s="5"/>
      <c r="L52" s="5"/>
      <c r="M52" s="5"/>
      <c r="N52" s="5"/>
      <c r="O52" s="5"/>
      <c r="P52" s="5"/>
      <c r="Q52" s="5"/>
      <c r="R52" s="5">
        <v>0</v>
      </c>
      <c r="S52" s="5">
        <v>0</v>
      </c>
      <c r="T52" s="5">
        <f t="shared" si="3"/>
        <v>0</v>
      </c>
      <c r="U52" s="111"/>
      <c r="V52" s="111">
        <f>U16+U70+U75+U76+30984+U12</f>
        <v>36441.86</v>
      </c>
      <c r="W52" s="111"/>
      <c r="X52" s="5">
        <f>T52-U52+V52+W52</f>
        <v>36441.86</v>
      </c>
      <c r="Y52" s="111"/>
      <c r="Z52" s="111"/>
      <c r="AA52" s="111"/>
      <c r="AB52" s="5">
        <f t="shared" si="5"/>
        <v>36441.86</v>
      </c>
      <c r="AC52" s="111"/>
      <c r="AD52" s="111"/>
      <c r="AE52" s="111"/>
      <c r="AF52" s="5">
        <f t="shared" si="6"/>
        <v>36441.86</v>
      </c>
      <c r="AG52" s="111"/>
      <c r="AH52" s="111"/>
      <c r="AI52" s="111"/>
      <c r="AJ52" s="5">
        <f t="shared" si="7"/>
        <v>36441.86</v>
      </c>
      <c r="AK52" s="15"/>
      <c r="AL52" s="15"/>
    </row>
    <row r="53" spans="1:38" s="2" customFormat="1" ht="24" x14ac:dyDescent="0.25">
      <c r="A53" s="3">
        <v>30</v>
      </c>
      <c r="B53" s="27" t="s">
        <v>142</v>
      </c>
      <c r="C53" s="4" t="s">
        <v>143</v>
      </c>
      <c r="D53" s="1">
        <v>74400</v>
      </c>
      <c r="E53" s="5"/>
      <c r="F53" s="5"/>
      <c r="G53" s="5"/>
      <c r="H53" s="5"/>
      <c r="I53" s="5"/>
      <c r="J53" s="1">
        <f t="shared" ref="J53:J54" si="11">D53-E53-F53+G53</f>
        <v>74400</v>
      </c>
      <c r="K53" s="5"/>
      <c r="L53" s="5"/>
      <c r="M53" s="5"/>
      <c r="N53" s="5">
        <f t="shared" ref="N53:N54" si="12">J53-K53+L53</f>
        <v>74400</v>
      </c>
      <c r="O53" s="5"/>
      <c r="P53" s="5"/>
      <c r="Q53" s="5"/>
      <c r="R53" s="5">
        <v>0</v>
      </c>
      <c r="S53" s="5">
        <v>0</v>
      </c>
      <c r="T53" s="5">
        <f t="shared" si="3"/>
        <v>0</v>
      </c>
      <c r="U53" s="111"/>
      <c r="V53" s="111">
        <v>74400</v>
      </c>
      <c r="W53" s="111"/>
      <c r="X53" s="5">
        <f t="shared" si="4"/>
        <v>74400</v>
      </c>
      <c r="Y53" s="111"/>
      <c r="Z53" s="111"/>
      <c r="AA53" s="111"/>
      <c r="AB53" s="5">
        <f t="shared" si="5"/>
        <v>74400</v>
      </c>
      <c r="AC53" s="111">
        <v>45785.82</v>
      </c>
      <c r="AD53" s="111"/>
      <c r="AE53" s="111"/>
      <c r="AF53" s="5">
        <f t="shared" si="6"/>
        <v>28614.18</v>
      </c>
      <c r="AG53" s="111"/>
      <c r="AH53" s="111"/>
      <c r="AI53" s="111"/>
      <c r="AJ53" s="5">
        <f t="shared" si="7"/>
        <v>28614.18</v>
      </c>
    </row>
    <row r="54" spans="1:38" s="2" customFormat="1" x14ac:dyDescent="0.25">
      <c r="A54" s="3">
        <v>30</v>
      </c>
      <c r="B54" s="27" t="s">
        <v>141</v>
      </c>
      <c r="C54" s="4" t="s">
        <v>154</v>
      </c>
      <c r="D54" s="1">
        <v>74400</v>
      </c>
      <c r="E54" s="5"/>
      <c r="F54" s="5"/>
      <c r="G54" s="5"/>
      <c r="H54" s="5"/>
      <c r="I54" s="5"/>
      <c r="J54" s="1">
        <f t="shared" si="11"/>
        <v>74400</v>
      </c>
      <c r="K54" s="5"/>
      <c r="L54" s="5"/>
      <c r="M54" s="5"/>
      <c r="N54" s="5">
        <f t="shared" si="12"/>
        <v>74400</v>
      </c>
      <c r="O54" s="5"/>
      <c r="P54" s="5"/>
      <c r="Q54" s="5"/>
      <c r="R54" s="5">
        <v>0</v>
      </c>
      <c r="S54" s="5">
        <v>0</v>
      </c>
      <c r="T54" s="5">
        <f t="shared" si="3"/>
        <v>0</v>
      </c>
      <c r="U54" s="111"/>
      <c r="V54" s="111">
        <v>74400</v>
      </c>
      <c r="W54" s="111"/>
      <c r="X54" s="5">
        <f t="shared" si="4"/>
        <v>74400</v>
      </c>
      <c r="Y54" s="111"/>
      <c r="Z54" s="111"/>
      <c r="AA54" s="111"/>
      <c r="AB54" s="5">
        <f t="shared" si="5"/>
        <v>74400</v>
      </c>
      <c r="AC54" s="111"/>
      <c r="AD54" s="111"/>
      <c r="AE54" s="111"/>
      <c r="AF54" s="5">
        <f t="shared" si="6"/>
        <v>74400</v>
      </c>
      <c r="AG54" s="111"/>
      <c r="AH54" s="111"/>
      <c r="AI54" s="111"/>
      <c r="AJ54" s="5">
        <f t="shared" si="7"/>
        <v>74400</v>
      </c>
    </row>
    <row r="55" spans="1:38" s="2" customFormat="1" ht="42" customHeight="1" x14ac:dyDescent="0.25">
      <c r="A55" s="3">
        <v>30</v>
      </c>
      <c r="B55" s="27" t="s">
        <v>180</v>
      </c>
      <c r="C55" s="4" t="s">
        <v>183</v>
      </c>
      <c r="D55" s="1"/>
      <c r="E55" s="5"/>
      <c r="F55" s="5"/>
      <c r="G55" s="5"/>
      <c r="H55" s="5"/>
      <c r="I55" s="5"/>
      <c r="J55" s="1"/>
      <c r="K55" s="5"/>
      <c r="L55" s="5"/>
      <c r="M55" s="5"/>
      <c r="N55" s="5"/>
      <c r="O55" s="5"/>
      <c r="P55" s="5"/>
      <c r="Q55" s="5"/>
      <c r="R55" s="5"/>
      <c r="S55" s="5"/>
      <c r="T55" s="5"/>
      <c r="U55" s="111"/>
      <c r="V55" s="111"/>
      <c r="W55" s="111"/>
      <c r="X55" s="5"/>
      <c r="Y55" s="111"/>
      <c r="Z55" s="111"/>
      <c r="AA55" s="111">
        <f>253265.43-AA45-X79</f>
        <v>93068.03</v>
      </c>
      <c r="AB55" s="5">
        <f t="shared" si="5"/>
        <v>93068.03</v>
      </c>
      <c r="AC55" s="111"/>
      <c r="AD55" s="147">
        <f>AA55</f>
        <v>93068.03</v>
      </c>
      <c r="AE55" s="111"/>
      <c r="AF55" s="5">
        <f t="shared" si="6"/>
        <v>0</v>
      </c>
      <c r="AG55" s="111"/>
      <c r="AH55" s="111"/>
      <c r="AI55" s="111"/>
      <c r="AJ55" s="5">
        <f t="shared" si="7"/>
        <v>0</v>
      </c>
    </row>
    <row r="56" spans="1:38" s="2" customFormat="1" ht="28.5" customHeight="1" x14ac:dyDescent="0.25">
      <c r="A56" s="3">
        <v>30</v>
      </c>
      <c r="B56" s="27" t="s">
        <v>188</v>
      </c>
      <c r="C56" s="4" t="s">
        <v>189</v>
      </c>
      <c r="D56" s="1"/>
      <c r="E56" s="5"/>
      <c r="F56" s="5"/>
      <c r="G56" s="5"/>
      <c r="H56" s="5"/>
      <c r="I56" s="5"/>
      <c r="J56" s="1"/>
      <c r="K56" s="5"/>
      <c r="L56" s="5"/>
      <c r="M56" s="5"/>
      <c r="N56" s="5"/>
      <c r="O56" s="5"/>
      <c r="P56" s="5"/>
      <c r="Q56" s="5"/>
      <c r="R56" s="5"/>
      <c r="S56" s="5"/>
      <c r="T56" s="5"/>
      <c r="U56" s="111"/>
      <c r="V56" s="111"/>
      <c r="W56" s="111"/>
      <c r="X56" s="5"/>
      <c r="Y56" s="111"/>
      <c r="Z56" s="111"/>
      <c r="AA56" s="111"/>
      <c r="AB56" s="5"/>
      <c r="AC56" s="111"/>
      <c r="AD56" s="111"/>
      <c r="AE56" s="147">
        <f>AD55</f>
        <v>93068.03</v>
      </c>
      <c r="AF56" s="5">
        <f t="shared" si="6"/>
        <v>93068.03</v>
      </c>
      <c r="AG56" s="111"/>
      <c r="AH56" s="111"/>
      <c r="AI56" s="111"/>
      <c r="AJ56" s="5">
        <f t="shared" si="7"/>
        <v>93068.03</v>
      </c>
    </row>
    <row r="57" spans="1:38" s="2" customFormat="1" x14ac:dyDescent="0.25">
      <c r="A57" s="3">
        <v>30</v>
      </c>
      <c r="B57" s="27" t="s">
        <v>138</v>
      </c>
      <c r="C57" s="4" t="s">
        <v>140</v>
      </c>
      <c r="D57" s="1"/>
      <c r="E57" s="5"/>
      <c r="F57" s="5"/>
      <c r="G57" s="5"/>
      <c r="H57" s="5"/>
      <c r="I57" s="5"/>
      <c r="J57" s="1"/>
      <c r="K57" s="5"/>
      <c r="L57" s="5"/>
      <c r="M57" s="5"/>
      <c r="N57" s="5"/>
      <c r="O57" s="5"/>
      <c r="P57" s="5"/>
      <c r="Q57" s="5"/>
      <c r="R57" s="5">
        <v>0</v>
      </c>
      <c r="S57" s="5">
        <v>0</v>
      </c>
      <c r="T57" s="5">
        <f t="shared" si="3"/>
        <v>0</v>
      </c>
      <c r="U57" s="111"/>
      <c r="V57" s="111">
        <f>U46-30984</f>
        <v>74400</v>
      </c>
      <c r="W57" s="111"/>
      <c r="X57" s="5">
        <f t="shared" si="4"/>
        <v>74400</v>
      </c>
      <c r="Y57" s="111"/>
      <c r="Z57" s="111"/>
      <c r="AA57" s="111"/>
      <c r="AB57" s="5">
        <f t="shared" si="5"/>
        <v>74400</v>
      </c>
      <c r="AC57" s="111"/>
      <c r="AD57" s="111"/>
      <c r="AE57" s="111"/>
      <c r="AF57" s="5">
        <f t="shared" si="6"/>
        <v>74400</v>
      </c>
      <c r="AG57" s="111"/>
      <c r="AH57" s="111"/>
      <c r="AI57" s="111"/>
      <c r="AJ57" s="5">
        <f t="shared" si="7"/>
        <v>74400</v>
      </c>
    </row>
    <row r="58" spans="1:38" s="2" customFormat="1" ht="24" x14ac:dyDescent="0.25">
      <c r="A58" s="3">
        <v>30</v>
      </c>
      <c r="B58" s="27" t="s">
        <v>119</v>
      </c>
      <c r="C58" s="4" t="s">
        <v>163</v>
      </c>
      <c r="D58" s="1"/>
      <c r="E58" s="5"/>
      <c r="F58" s="5"/>
      <c r="G58" s="5"/>
      <c r="H58" s="5"/>
      <c r="I58" s="5"/>
      <c r="J58" s="1">
        <v>0</v>
      </c>
      <c r="K58" s="5"/>
      <c r="L58" s="5">
        <v>74400</v>
      </c>
      <c r="M58" s="5">
        <v>74400</v>
      </c>
      <c r="N58" s="5">
        <f t="shared" si="2"/>
        <v>74400</v>
      </c>
      <c r="O58" s="5"/>
      <c r="P58" s="5"/>
      <c r="Q58" s="5">
        <v>74400</v>
      </c>
      <c r="R58" s="5">
        <f t="shared" si="10"/>
        <v>74400</v>
      </c>
      <c r="S58" s="5">
        <v>22899</v>
      </c>
      <c r="T58" s="5">
        <f t="shared" si="3"/>
        <v>51501</v>
      </c>
      <c r="U58" s="111">
        <v>2901</v>
      </c>
      <c r="V58" s="111"/>
      <c r="W58" s="111"/>
      <c r="X58" s="5">
        <f t="shared" si="4"/>
        <v>48600</v>
      </c>
      <c r="Y58" s="111"/>
      <c r="Z58" s="111"/>
      <c r="AA58" s="111"/>
      <c r="AB58" s="5">
        <f t="shared" si="5"/>
        <v>48600</v>
      </c>
      <c r="AC58" s="111">
        <f>9358.68+36464.82</f>
        <v>45823.5</v>
      </c>
      <c r="AD58" s="111"/>
      <c r="AE58" s="111"/>
      <c r="AF58" s="5">
        <f t="shared" si="6"/>
        <v>2776.5</v>
      </c>
      <c r="AG58" s="111"/>
      <c r="AH58" s="111"/>
      <c r="AI58" s="111"/>
      <c r="AJ58" s="5">
        <f t="shared" si="7"/>
        <v>2776.5</v>
      </c>
    </row>
    <row r="59" spans="1:38" s="2" customFormat="1" ht="24" x14ac:dyDescent="0.25">
      <c r="A59" s="3">
        <v>30</v>
      </c>
      <c r="B59" s="25" t="s">
        <v>25</v>
      </c>
      <c r="C59" s="4" t="s">
        <v>32</v>
      </c>
      <c r="D59" s="1">
        <v>6200</v>
      </c>
      <c r="E59" s="5"/>
      <c r="F59" s="5"/>
      <c r="G59" s="5"/>
      <c r="H59" s="5"/>
      <c r="I59" s="5"/>
      <c r="J59" s="1">
        <f t="shared" si="1"/>
        <v>6200</v>
      </c>
      <c r="K59" s="5"/>
      <c r="L59" s="5"/>
      <c r="M59" s="5"/>
      <c r="N59" s="5">
        <f t="shared" si="2"/>
        <v>6200</v>
      </c>
      <c r="O59" s="5"/>
      <c r="P59" s="5"/>
      <c r="Q59" s="5"/>
      <c r="R59" s="5">
        <f t="shared" si="10"/>
        <v>6200</v>
      </c>
      <c r="S59" s="5">
        <v>0</v>
      </c>
      <c r="T59" s="5">
        <f t="shared" si="3"/>
        <v>6200</v>
      </c>
      <c r="U59" s="111"/>
      <c r="V59" s="111"/>
      <c r="W59" s="111"/>
      <c r="X59" s="5">
        <f t="shared" si="4"/>
        <v>6200</v>
      </c>
      <c r="Y59" s="111"/>
      <c r="Z59" s="111"/>
      <c r="AA59" s="111"/>
      <c r="AB59" s="5">
        <f t="shared" si="5"/>
        <v>6200</v>
      </c>
      <c r="AC59" s="111"/>
      <c r="AD59" s="111"/>
      <c r="AE59" s="111"/>
      <c r="AF59" s="5">
        <f t="shared" si="6"/>
        <v>6200</v>
      </c>
      <c r="AG59" s="111"/>
      <c r="AH59" s="111"/>
      <c r="AI59" s="111"/>
      <c r="AJ59" s="5">
        <f t="shared" si="7"/>
        <v>6200</v>
      </c>
    </row>
    <row r="60" spans="1:38" s="2" customFormat="1" ht="40.5" hidden="1" customHeight="1" x14ac:dyDescent="0.25">
      <c r="A60" s="3">
        <v>30</v>
      </c>
      <c r="B60" s="27" t="s">
        <v>33</v>
      </c>
      <c r="C60" s="4" t="s">
        <v>47</v>
      </c>
      <c r="D60" s="1">
        <v>100</v>
      </c>
      <c r="E60" s="5"/>
      <c r="F60" s="5"/>
      <c r="G60" s="5"/>
      <c r="H60" s="5"/>
      <c r="I60" s="5"/>
      <c r="J60" s="1">
        <f t="shared" si="1"/>
        <v>100</v>
      </c>
      <c r="K60" s="5">
        <v>100</v>
      </c>
      <c r="L60" s="5"/>
      <c r="M60" s="5"/>
      <c r="N60" s="5">
        <f t="shared" si="2"/>
        <v>0</v>
      </c>
      <c r="O60" s="5"/>
      <c r="P60" s="5"/>
      <c r="Q60" s="5"/>
      <c r="R60" s="5">
        <f t="shared" si="10"/>
        <v>0</v>
      </c>
      <c r="S60" s="5"/>
      <c r="T60" s="5">
        <f t="shared" si="3"/>
        <v>0</v>
      </c>
      <c r="U60" s="111"/>
      <c r="V60" s="111"/>
      <c r="W60" s="111"/>
      <c r="X60" s="5">
        <f t="shared" si="4"/>
        <v>0</v>
      </c>
      <c r="Y60" s="111"/>
      <c r="Z60" s="111"/>
      <c r="AA60" s="111"/>
      <c r="AB60" s="5">
        <f t="shared" si="5"/>
        <v>0</v>
      </c>
      <c r="AC60" s="111"/>
      <c r="AD60" s="111"/>
      <c r="AE60" s="111"/>
      <c r="AF60" s="5">
        <f t="shared" si="6"/>
        <v>0</v>
      </c>
      <c r="AG60" s="111"/>
      <c r="AH60" s="111"/>
      <c r="AI60" s="111"/>
      <c r="AJ60" s="5">
        <f t="shared" si="7"/>
        <v>0</v>
      </c>
    </row>
    <row r="61" spans="1:38" s="2" customFormat="1" ht="40.5" customHeight="1" x14ac:dyDescent="0.25">
      <c r="A61" s="3">
        <v>30</v>
      </c>
      <c r="B61" s="27" t="s">
        <v>99</v>
      </c>
      <c r="C61" s="4" t="s">
        <v>135</v>
      </c>
      <c r="D61" s="1"/>
      <c r="E61" s="5"/>
      <c r="F61" s="5"/>
      <c r="G61" s="5"/>
      <c r="H61" s="5"/>
      <c r="I61" s="5"/>
      <c r="J61" s="1">
        <v>0</v>
      </c>
      <c r="K61" s="5"/>
      <c r="L61" s="5">
        <v>24800</v>
      </c>
      <c r="M61" s="5">
        <v>24700</v>
      </c>
      <c r="N61" s="5">
        <f t="shared" si="2"/>
        <v>24800</v>
      </c>
      <c r="O61" s="5">
        <v>24700</v>
      </c>
      <c r="P61" s="5"/>
      <c r="Q61" s="5"/>
      <c r="R61" s="5">
        <f t="shared" si="10"/>
        <v>100</v>
      </c>
      <c r="S61" s="5">
        <v>0</v>
      </c>
      <c r="T61" s="5">
        <f t="shared" si="3"/>
        <v>100</v>
      </c>
      <c r="U61" s="111"/>
      <c r="V61" s="111"/>
      <c r="W61" s="111"/>
      <c r="X61" s="5">
        <f t="shared" si="4"/>
        <v>100</v>
      </c>
      <c r="Y61" s="111"/>
      <c r="Z61" s="111">
        <v>100</v>
      </c>
      <c r="AA61" s="111"/>
      <c r="AB61" s="5">
        <f t="shared" si="5"/>
        <v>0</v>
      </c>
      <c r="AC61" s="111"/>
      <c r="AD61" s="111"/>
      <c r="AE61" s="111"/>
      <c r="AF61" s="5">
        <f t="shared" si="6"/>
        <v>0</v>
      </c>
      <c r="AG61" s="111"/>
      <c r="AH61" s="111"/>
      <c r="AI61" s="111"/>
      <c r="AJ61" s="5">
        <f t="shared" si="7"/>
        <v>0</v>
      </c>
    </row>
    <row r="62" spans="1:38" s="38" customFormat="1" ht="19.5" x14ac:dyDescent="0.3">
      <c r="A62" s="24">
        <v>35</v>
      </c>
      <c r="B62" s="36"/>
      <c r="C62" s="19" t="s">
        <v>26</v>
      </c>
      <c r="D62" s="1"/>
      <c r="E62" s="5"/>
      <c r="F62" s="5"/>
      <c r="G62" s="5"/>
      <c r="H62" s="5"/>
      <c r="I62" s="37"/>
      <c r="J62" s="1"/>
      <c r="K62" s="37"/>
      <c r="L62" s="37"/>
      <c r="M62" s="37"/>
      <c r="N62" s="5"/>
      <c r="O62" s="37"/>
      <c r="P62" s="37"/>
      <c r="Q62" s="37"/>
      <c r="R62" s="5"/>
      <c r="S62" s="37"/>
      <c r="T62" s="5">
        <f t="shared" si="3"/>
        <v>0</v>
      </c>
      <c r="U62" s="117"/>
      <c r="V62" s="117"/>
      <c r="W62" s="117"/>
      <c r="X62" s="5">
        <f t="shared" si="4"/>
        <v>0</v>
      </c>
      <c r="Y62" s="117"/>
      <c r="Z62" s="117"/>
      <c r="AA62" s="117"/>
      <c r="AB62" s="5"/>
      <c r="AC62" s="117"/>
      <c r="AD62" s="117"/>
      <c r="AE62" s="117"/>
      <c r="AF62" s="5">
        <f t="shared" si="6"/>
        <v>0</v>
      </c>
      <c r="AG62" s="117"/>
      <c r="AH62" s="117"/>
      <c r="AI62" s="117"/>
      <c r="AJ62" s="5">
        <f t="shared" si="7"/>
        <v>0</v>
      </c>
    </row>
    <row r="63" spans="1:38" s="38" customFormat="1" ht="24" x14ac:dyDescent="0.3">
      <c r="A63" s="3">
        <v>35</v>
      </c>
      <c r="B63" s="25" t="s">
        <v>101</v>
      </c>
      <c r="C63" s="4" t="s">
        <v>164</v>
      </c>
      <c r="D63" s="1"/>
      <c r="E63" s="5"/>
      <c r="F63" s="5"/>
      <c r="G63" s="5"/>
      <c r="H63" s="5"/>
      <c r="I63" s="37"/>
      <c r="J63" s="1">
        <v>0</v>
      </c>
      <c r="K63" s="37"/>
      <c r="L63" s="5">
        <v>37200</v>
      </c>
      <c r="M63" s="37"/>
      <c r="N63" s="5">
        <f t="shared" si="2"/>
        <v>37200</v>
      </c>
      <c r="O63" s="37"/>
      <c r="P63" s="5"/>
      <c r="Q63" s="37"/>
      <c r="R63" s="5">
        <f t="shared" ref="R63:R83" si="13">N63-O63+P63</f>
        <v>37200</v>
      </c>
      <c r="S63" s="5">
        <v>34932.04</v>
      </c>
      <c r="T63" s="5">
        <f t="shared" si="3"/>
        <v>2267.9599999999991</v>
      </c>
      <c r="U63" s="111"/>
      <c r="V63" s="111"/>
      <c r="W63" s="111"/>
      <c r="X63" s="5">
        <f t="shared" si="4"/>
        <v>2267.9599999999991</v>
      </c>
      <c r="Y63" s="111"/>
      <c r="Z63" s="111"/>
      <c r="AA63" s="111"/>
      <c r="AB63" s="5">
        <f t="shared" si="5"/>
        <v>2267.9599999999991</v>
      </c>
      <c r="AC63" s="111">
        <v>1751.4</v>
      </c>
      <c r="AD63" s="111"/>
      <c r="AE63" s="111"/>
      <c r="AF63" s="5">
        <f t="shared" si="6"/>
        <v>516.55999999999904</v>
      </c>
      <c r="AG63" s="111"/>
      <c r="AH63" s="111"/>
      <c r="AI63" s="111"/>
      <c r="AJ63" s="5">
        <f t="shared" si="7"/>
        <v>516.55999999999904</v>
      </c>
    </row>
    <row r="64" spans="1:38" s="2" customFormat="1" ht="24" x14ac:dyDescent="0.25">
      <c r="A64" s="3">
        <v>35</v>
      </c>
      <c r="B64" s="25" t="s">
        <v>42</v>
      </c>
      <c r="C64" s="4" t="s">
        <v>83</v>
      </c>
      <c r="D64" s="1">
        <v>156000</v>
      </c>
      <c r="E64" s="5"/>
      <c r="F64" s="39">
        <v>31226.46</v>
      </c>
      <c r="G64" s="39"/>
      <c r="H64" s="39"/>
      <c r="I64" s="39"/>
      <c r="J64" s="1">
        <f t="shared" si="1"/>
        <v>124773.54000000001</v>
      </c>
      <c r="K64" s="5"/>
      <c r="L64" s="5"/>
      <c r="M64" s="5"/>
      <c r="N64" s="5">
        <f t="shared" si="2"/>
        <v>124773.54000000001</v>
      </c>
      <c r="O64" s="5"/>
      <c r="P64" s="5"/>
      <c r="Q64" s="5"/>
      <c r="R64" s="5">
        <f t="shared" si="13"/>
        <v>124773.54000000001</v>
      </c>
      <c r="S64" s="5">
        <v>0</v>
      </c>
      <c r="T64" s="5">
        <f t="shared" si="3"/>
        <v>124773.54000000001</v>
      </c>
      <c r="U64" s="111"/>
      <c r="V64" s="111"/>
      <c r="W64" s="111"/>
      <c r="X64" s="5">
        <f t="shared" si="4"/>
        <v>124773.54000000001</v>
      </c>
      <c r="Y64" s="111"/>
      <c r="Z64" s="111"/>
      <c r="AA64" s="111"/>
      <c r="AB64" s="5">
        <f t="shared" si="5"/>
        <v>124773.54000000001</v>
      </c>
      <c r="AC64" s="111"/>
      <c r="AD64" s="111"/>
      <c r="AE64" s="111"/>
      <c r="AF64" s="5">
        <f t="shared" si="6"/>
        <v>124773.54000000001</v>
      </c>
      <c r="AG64" s="111"/>
      <c r="AH64" s="111"/>
      <c r="AI64" s="111"/>
      <c r="AJ64" s="5">
        <f t="shared" si="7"/>
        <v>124773.54000000001</v>
      </c>
    </row>
    <row r="65" spans="1:36" s="2" customFormat="1" ht="24" hidden="1" x14ac:dyDescent="0.25">
      <c r="A65" s="3">
        <v>35</v>
      </c>
      <c r="B65" s="25" t="s">
        <v>58</v>
      </c>
      <c r="C65" s="4" t="s">
        <v>60</v>
      </c>
      <c r="D65" s="1">
        <v>37200</v>
      </c>
      <c r="E65" s="5">
        <v>37200</v>
      </c>
      <c r="F65" s="5"/>
      <c r="G65" s="39"/>
      <c r="H65" s="39"/>
      <c r="I65" s="39"/>
      <c r="J65" s="1">
        <f t="shared" si="1"/>
        <v>0</v>
      </c>
      <c r="K65" s="5"/>
      <c r="L65" s="5"/>
      <c r="M65" s="5"/>
      <c r="N65" s="5">
        <f t="shared" si="2"/>
        <v>0</v>
      </c>
      <c r="O65" s="5"/>
      <c r="P65" s="5"/>
      <c r="Q65" s="5"/>
      <c r="R65" s="5">
        <f t="shared" si="13"/>
        <v>0</v>
      </c>
      <c r="S65" s="5">
        <v>0</v>
      </c>
      <c r="T65" s="5">
        <f t="shared" si="3"/>
        <v>0</v>
      </c>
      <c r="U65" s="111"/>
      <c r="V65" s="111"/>
      <c r="W65" s="111"/>
      <c r="X65" s="5">
        <f t="shared" si="4"/>
        <v>0</v>
      </c>
      <c r="Y65" s="111"/>
      <c r="Z65" s="111"/>
      <c r="AA65" s="111"/>
      <c r="AB65" s="5">
        <f t="shared" si="5"/>
        <v>0</v>
      </c>
      <c r="AC65" s="111"/>
      <c r="AD65" s="111"/>
      <c r="AE65" s="111"/>
      <c r="AF65" s="5">
        <f t="shared" si="6"/>
        <v>0</v>
      </c>
      <c r="AG65" s="111"/>
      <c r="AH65" s="111"/>
      <c r="AI65" s="111"/>
      <c r="AJ65" s="5">
        <f t="shared" si="7"/>
        <v>0</v>
      </c>
    </row>
    <row r="66" spans="1:36" s="2" customFormat="1" ht="24" hidden="1" x14ac:dyDescent="0.25">
      <c r="A66" s="97">
        <v>35</v>
      </c>
      <c r="B66" s="80" t="s">
        <v>81</v>
      </c>
      <c r="C66" s="81" t="s">
        <v>82</v>
      </c>
      <c r="D66" s="82">
        <v>0</v>
      </c>
      <c r="E66" s="5"/>
      <c r="F66" s="5"/>
      <c r="G66" s="83">
        <v>37200</v>
      </c>
      <c r="H66" s="83"/>
      <c r="I66" s="83"/>
      <c r="J66" s="1">
        <f t="shared" si="1"/>
        <v>37200</v>
      </c>
      <c r="K66" s="5">
        <v>37200</v>
      </c>
      <c r="L66" s="5"/>
      <c r="M66" s="5"/>
      <c r="N66" s="5">
        <f t="shared" si="2"/>
        <v>0</v>
      </c>
      <c r="O66" s="5"/>
      <c r="P66" s="5"/>
      <c r="Q66" s="5"/>
      <c r="R66" s="5">
        <f t="shared" si="13"/>
        <v>0</v>
      </c>
      <c r="S66" s="5">
        <v>0</v>
      </c>
      <c r="T66" s="5">
        <f t="shared" si="3"/>
        <v>0</v>
      </c>
      <c r="U66" s="111"/>
      <c r="V66" s="111"/>
      <c r="W66" s="111"/>
      <c r="X66" s="5">
        <f t="shared" si="4"/>
        <v>0</v>
      </c>
      <c r="Y66" s="111"/>
      <c r="Z66" s="111"/>
      <c r="AA66" s="111"/>
      <c r="AB66" s="5">
        <f t="shared" si="5"/>
        <v>0</v>
      </c>
      <c r="AC66" s="111"/>
      <c r="AD66" s="111"/>
      <c r="AE66" s="111"/>
      <c r="AF66" s="5">
        <f t="shared" si="6"/>
        <v>0</v>
      </c>
      <c r="AG66" s="111"/>
      <c r="AH66" s="111"/>
      <c r="AI66" s="111"/>
      <c r="AJ66" s="5">
        <f t="shared" si="7"/>
        <v>0</v>
      </c>
    </row>
    <row r="67" spans="1:36" s="2" customFormat="1" ht="24" x14ac:dyDescent="0.25">
      <c r="A67" s="3">
        <v>35</v>
      </c>
      <c r="B67" s="80" t="s">
        <v>92</v>
      </c>
      <c r="C67" s="4" t="s">
        <v>74</v>
      </c>
      <c r="D67" s="1">
        <v>0</v>
      </c>
      <c r="E67" s="5"/>
      <c r="F67" s="5"/>
      <c r="G67" s="85">
        <f>F81</f>
        <v>37200</v>
      </c>
      <c r="H67" s="85"/>
      <c r="I67" s="39"/>
      <c r="J67" s="1">
        <f t="shared" si="1"/>
        <v>37200</v>
      </c>
      <c r="K67" s="5"/>
      <c r="L67" s="5"/>
      <c r="M67" s="5"/>
      <c r="N67" s="5">
        <f t="shared" si="2"/>
        <v>37200</v>
      </c>
      <c r="O67" s="5"/>
      <c r="P67" s="5"/>
      <c r="Q67" s="5"/>
      <c r="R67" s="5">
        <f t="shared" si="13"/>
        <v>37200</v>
      </c>
      <c r="S67" s="5">
        <v>0</v>
      </c>
      <c r="T67" s="5">
        <f t="shared" si="3"/>
        <v>37200</v>
      </c>
      <c r="U67" s="111"/>
      <c r="V67" s="111"/>
      <c r="W67" s="111"/>
      <c r="X67" s="5">
        <f t="shared" si="4"/>
        <v>37200</v>
      </c>
      <c r="Y67" s="111"/>
      <c r="Z67" s="111"/>
      <c r="AA67" s="111"/>
      <c r="AB67" s="5">
        <f t="shared" si="5"/>
        <v>37200</v>
      </c>
      <c r="AC67" s="111"/>
      <c r="AD67" s="111"/>
      <c r="AE67" s="111"/>
      <c r="AF67" s="5">
        <f t="shared" si="6"/>
        <v>37200</v>
      </c>
      <c r="AG67" s="111"/>
      <c r="AH67" s="111"/>
      <c r="AI67" s="111"/>
      <c r="AJ67" s="5">
        <f t="shared" si="7"/>
        <v>37200</v>
      </c>
    </row>
    <row r="68" spans="1:36" s="38" customFormat="1" ht="24" hidden="1" x14ac:dyDescent="0.3">
      <c r="A68" s="3">
        <v>35</v>
      </c>
      <c r="B68" s="25" t="s">
        <v>63</v>
      </c>
      <c r="C68" s="4" t="s">
        <v>61</v>
      </c>
      <c r="D68" s="1">
        <v>37200</v>
      </c>
      <c r="E68" s="5">
        <v>36944.559999999998</v>
      </c>
      <c r="F68" s="87">
        <f>D68-E68</f>
        <v>255.44000000000233</v>
      </c>
      <c r="G68" s="37"/>
      <c r="H68" s="37"/>
      <c r="I68" s="37"/>
      <c r="J68" s="1">
        <f>D68-E68-F68+G68</f>
        <v>0</v>
      </c>
      <c r="K68" s="37"/>
      <c r="L68" s="37"/>
      <c r="M68" s="37"/>
      <c r="N68" s="5">
        <f t="shared" si="2"/>
        <v>0</v>
      </c>
      <c r="O68" s="37"/>
      <c r="P68" s="37"/>
      <c r="Q68" s="37"/>
      <c r="R68" s="5">
        <f t="shared" si="13"/>
        <v>0</v>
      </c>
      <c r="S68" s="37"/>
      <c r="T68" s="5">
        <f t="shared" si="3"/>
        <v>0</v>
      </c>
      <c r="U68" s="117"/>
      <c r="V68" s="117"/>
      <c r="W68" s="117"/>
      <c r="X68" s="5">
        <f t="shared" si="4"/>
        <v>0</v>
      </c>
      <c r="Y68" s="117"/>
      <c r="Z68" s="117"/>
      <c r="AA68" s="117"/>
      <c r="AB68" s="5">
        <f t="shared" si="5"/>
        <v>0</v>
      </c>
      <c r="AC68" s="117"/>
      <c r="AD68" s="117"/>
      <c r="AE68" s="117"/>
      <c r="AF68" s="5">
        <f t="shared" si="6"/>
        <v>0</v>
      </c>
      <c r="AG68" s="117"/>
      <c r="AH68" s="117"/>
      <c r="AI68" s="117"/>
      <c r="AJ68" s="5">
        <f t="shared" si="7"/>
        <v>0</v>
      </c>
    </row>
    <row r="69" spans="1:36" s="38" customFormat="1" ht="19.5" hidden="1" x14ac:dyDescent="0.3">
      <c r="A69" s="3">
        <v>35</v>
      </c>
      <c r="B69" s="25" t="s">
        <v>62</v>
      </c>
      <c r="C69" s="4" t="s">
        <v>64</v>
      </c>
      <c r="D69" s="1">
        <v>37200</v>
      </c>
      <c r="E69" s="5">
        <v>37044.75</v>
      </c>
      <c r="F69" s="5">
        <v>155.25</v>
      </c>
      <c r="G69" s="37"/>
      <c r="H69" s="37"/>
      <c r="I69" s="37"/>
      <c r="J69" s="1">
        <f>D69-E69-F69+G69</f>
        <v>0</v>
      </c>
      <c r="K69" s="37"/>
      <c r="L69" s="37"/>
      <c r="M69" s="37"/>
      <c r="N69" s="5">
        <f t="shared" si="2"/>
        <v>0</v>
      </c>
      <c r="O69" s="37"/>
      <c r="P69" s="37"/>
      <c r="Q69" s="37"/>
      <c r="R69" s="5">
        <f t="shared" si="13"/>
        <v>0</v>
      </c>
      <c r="S69" s="37"/>
      <c r="T69" s="5">
        <f t="shared" si="3"/>
        <v>0</v>
      </c>
      <c r="U69" s="117"/>
      <c r="V69" s="117"/>
      <c r="W69" s="117"/>
      <c r="X69" s="5">
        <f t="shared" si="4"/>
        <v>0</v>
      </c>
      <c r="Y69" s="117"/>
      <c r="Z69" s="117"/>
      <c r="AA69" s="117"/>
      <c r="AB69" s="5">
        <f t="shared" si="5"/>
        <v>0</v>
      </c>
      <c r="AC69" s="117"/>
      <c r="AD69" s="117"/>
      <c r="AE69" s="117"/>
      <c r="AF69" s="5">
        <f t="shared" si="6"/>
        <v>0</v>
      </c>
      <c r="AG69" s="117"/>
      <c r="AH69" s="117"/>
      <c r="AI69" s="117"/>
      <c r="AJ69" s="5">
        <f t="shared" si="7"/>
        <v>0</v>
      </c>
    </row>
    <row r="70" spans="1:36" s="38" customFormat="1" ht="24" x14ac:dyDescent="0.3">
      <c r="A70" s="3">
        <v>35</v>
      </c>
      <c r="B70" s="25" t="s">
        <v>111</v>
      </c>
      <c r="C70" s="4" t="s">
        <v>112</v>
      </c>
      <c r="D70" s="1"/>
      <c r="E70" s="5"/>
      <c r="F70" s="5"/>
      <c r="G70" s="37"/>
      <c r="H70" s="37"/>
      <c r="I70" s="37"/>
      <c r="J70" s="1">
        <v>0</v>
      </c>
      <c r="K70" s="37"/>
      <c r="L70" s="5">
        <v>30000</v>
      </c>
      <c r="M70" s="5">
        <v>30000</v>
      </c>
      <c r="N70" s="5">
        <f t="shared" si="2"/>
        <v>30000</v>
      </c>
      <c r="O70" s="37"/>
      <c r="P70" s="5"/>
      <c r="Q70" s="5">
        <v>30000</v>
      </c>
      <c r="R70" s="5">
        <f t="shared" si="13"/>
        <v>30000</v>
      </c>
      <c r="S70" s="5">
        <v>29712.880000000001</v>
      </c>
      <c r="T70" s="5">
        <f t="shared" si="3"/>
        <v>287.11999999999898</v>
      </c>
      <c r="U70" s="111">
        <v>287.12</v>
      </c>
      <c r="V70" s="111"/>
      <c r="W70" s="111"/>
      <c r="X70" s="5">
        <f t="shared" si="4"/>
        <v>-1.0231815394945443E-12</v>
      </c>
      <c r="Y70" s="111"/>
      <c r="Z70" s="111"/>
      <c r="AA70" s="111"/>
      <c r="AB70" s="5">
        <f t="shared" si="5"/>
        <v>-1.0231815394945443E-12</v>
      </c>
      <c r="AC70" s="111"/>
      <c r="AD70" s="111"/>
      <c r="AE70" s="111"/>
      <c r="AF70" s="5">
        <f t="shared" si="6"/>
        <v>-1.0231815394945443E-12</v>
      </c>
      <c r="AG70" s="111"/>
      <c r="AH70" s="111"/>
      <c r="AI70" s="111"/>
      <c r="AJ70" s="5">
        <f t="shared" si="7"/>
        <v>-1.0231815394945443E-12</v>
      </c>
    </row>
    <row r="71" spans="1:36" s="38" customFormat="1" ht="24" x14ac:dyDescent="0.3">
      <c r="A71" s="3">
        <v>35</v>
      </c>
      <c r="B71" s="25" t="s">
        <v>116</v>
      </c>
      <c r="C71" s="4" t="s">
        <v>117</v>
      </c>
      <c r="D71" s="1"/>
      <c r="E71" s="5"/>
      <c r="F71" s="5"/>
      <c r="G71" s="37"/>
      <c r="H71" s="37"/>
      <c r="I71" s="37"/>
      <c r="J71" s="1">
        <v>0</v>
      </c>
      <c r="K71" s="37"/>
      <c r="L71" s="5">
        <v>50000</v>
      </c>
      <c r="M71" s="5">
        <v>50000</v>
      </c>
      <c r="N71" s="5">
        <f t="shared" si="2"/>
        <v>50000</v>
      </c>
      <c r="O71" s="37"/>
      <c r="P71" s="5"/>
      <c r="Q71" s="5">
        <v>50000</v>
      </c>
      <c r="R71" s="5">
        <f t="shared" si="13"/>
        <v>50000</v>
      </c>
      <c r="S71" s="5">
        <v>0</v>
      </c>
      <c r="T71" s="5">
        <f t="shared" si="3"/>
        <v>50000</v>
      </c>
      <c r="U71" s="111"/>
      <c r="V71" s="111"/>
      <c r="W71" s="111"/>
      <c r="X71" s="5">
        <f t="shared" si="4"/>
        <v>50000</v>
      </c>
      <c r="Y71" s="111"/>
      <c r="Z71" s="111"/>
      <c r="AA71" s="111"/>
      <c r="AB71" s="5">
        <f t="shared" si="5"/>
        <v>50000</v>
      </c>
      <c r="AC71" s="111"/>
      <c r="AD71" s="111"/>
      <c r="AE71" s="111"/>
      <c r="AF71" s="5">
        <f t="shared" si="6"/>
        <v>50000</v>
      </c>
      <c r="AG71" s="111"/>
      <c r="AH71" s="111"/>
      <c r="AI71" s="111"/>
      <c r="AJ71" s="5">
        <f t="shared" si="7"/>
        <v>50000</v>
      </c>
    </row>
    <row r="72" spans="1:36" s="38" customFormat="1" ht="24" x14ac:dyDescent="0.3">
      <c r="A72" s="3">
        <v>35</v>
      </c>
      <c r="B72" s="25" t="s">
        <v>121</v>
      </c>
      <c r="C72" s="4" t="s">
        <v>165</v>
      </c>
      <c r="D72" s="1"/>
      <c r="E72" s="5"/>
      <c r="F72" s="5"/>
      <c r="G72" s="37"/>
      <c r="H72" s="37"/>
      <c r="I72" s="37"/>
      <c r="J72" s="1"/>
      <c r="K72" s="37"/>
      <c r="L72" s="5"/>
      <c r="M72" s="5"/>
      <c r="N72" s="5"/>
      <c r="O72" s="37"/>
      <c r="P72" s="5">
        <v>24200</v>
      </c>
      <c r="Q72" s="5">
        <v>24200</v>
      </c>
      <c r="R72" s="5">
        <f t="shared" si="13"/>
        <v>24200</v>
      </c>
      <c r="S72" s="5">
        <v>18306.810000000001</v>
      </c>
      <c r="T72" s="5">
        <f t="shared" si="3"/>
        <v>5893.1899999999987</v>
      </c>
      <c r="U72" s="111"/>
      <c r="V72" s="111"/>
      <c r="W72" s="111"/>
      <c r="X72" s="5">
        <f t="shared" si="4"/>
        <v>5893.1899999999987</v>
      </c>
      <c r="Y72" s="111"/>
      <c r="Z72" s="111"/>
      <c r="AA72" s="111"/>
      <c r="AB72" s="5">
        <f t="shared" si="5"/>
        <v>5893.1899999999987</v>
      </c>
      <c r="AC72" s="111">
        <v>5893.19</v>
      </c>
      <c r="AD72" s="111"/>
      <c r="AE72" s="111"/>
      <c r="AF72" s="5">
        <f t="shared" si="6"/>
        <v>-9.0949470177292824E-13</v>
      </c>
      <c r="AG72" s="111"/>
      <c r="AH72" s="111"/>
      <c r="AI72" s="111"/>
      <c r="AJ72" s="5">
        <f t="shared" si="7"/>
        <v>-9.0949470177292824E-13</v>
      </c>
    </row>
    <row r="73" spans="1:36" s="38" customFormat="1" ht="24" x14ac:dyDescent="0.3">
      <c r="A73" s="3">
        <v>35</v>
      </c>
      <c r="B73" s="25" t="s">
        <v>109</v>
      </c>
      <c r="C73" s="4" t="s">
        <v>110</v>
      </c>
      <c r="D73" s="1"/>
      <c r="E73" s="5"/>
      <c r="F73" s="5"/>
      <c r="G73" s="37"/>
      <c r="H73" s="37"/>
      <c r="I73" s="37"/>
      <c r="J73" s="1">
        <v>0</v>
      </c>
      <c r="K73" s="37"/>
      <c r="L73" s="5">
        <v>10000</v>
      </c>
      <c r="M73" s="5">
        <v>10000</v>
      </c>
      <c r="N73" s="5">
        <f t="shared" si="2"/>
        <v>10000</v>
      </c>
      <c r="O73" s="37"/>
      <c r="P73" s="5"/>
      <c r="Q73" s="5">
        <v>10000</v>
      </c>
      <c r="R73" s="5">
        <f t="shared" si="13"/>
        <v>10000</v>
      </c>
      <c r="S73" s="5">
        <v>0</v>
      </c>
      <c r="T73" s="5">
        <f t="shared" si="3"/>
        <v>10000</v>
      </c>
      <c r="U73" s="111"/>
      <c r="V73" s="111"/>
      <c r="W73" s="111"/>
      <c r="X73" s="5">
        <f t="shared" si="4"/>
        <v>10000</v>
      </c>
      <c r="Y73" s="111"/>
      <c r="Z73" s="111"/>
      <c r="AA73" s="111"/>
      <c r="AB73" s="5">
        <f t="shared" si="5"/>
        <v>10000</v>
      </c>
      <c r="AC73" s="111">
        <f>1465.2+905.2+2082.8+1770.72</f>
        <v>6223.920000000001</v>
      </c>
      <c r="AD73" s="111"/>
      <c r="AE73" s="111"/>
      <c r="AF73" s="5">
        <f t="shared" si="6"/>
        <v>3776.079999999999</v>
      </c>
      <c r="AG73" s="111"/>
      <c r="AH73" s="111"/>
      <c r="AI73" s="111"/>
      <c r="AJ73" s="5">
        <f t="shared" si="7"/>
        <v>3776.079999999999</v>
      </c>
    </row>
    <row r="74" spans="1:36" s="38" customFormat="1" ht="24" x14ac:dyDescent="0.3">
      <c r="A74" s="3">
        <v>35</v>
      </c>
      <c r="B74" s="25" t="s">
        <v>122</v>
      </c>
      <c r="C74" s="4" t="s">
        <v>129</v>
      </c>
      <c r="D74" s="1"/>
      <c r="E74" s="5"/>
      <c r="F74" s="5"/>
      <c r="G74" s="37"/>
      <c r="H74" s="37"/>
      <c r="I74" s="37"/>
      <c r="J74" s="1"/>
      <c r="K74" s="37"/>
      <c r="L74" s="5"/>
      <c r="M74" s="5"/>
      <c r="N74" s="5"/>
      <c r="O74" s="37"/>
      <c r="P74" s="5">
        <v>81500</v>
      </c>
      <c r="Q74" s="5">
        <f>P74</f>
        <v>81500</v>
      </c>
      <c r="R74" s="5">
        <f t="shared" si="13"/>
        <v>81500</v>
      </c>
      <c r="S74" s="5">
        <v>0</v>
      </c>
      <c r="T74" s="5">
        <f t="shared" si="3"/>
        <v>81500</v>
      </c>
      <c r="U74" s="111"/>
      <c r="V74" s="111"/>
      <c r="W74" s="111"/>
      <c r="X74" s="5">
        <f t="shared" si="4"/>
        <v>81500</v>
      </c>
      <c r="Y74" s="111"/>
      <c r="Z74" s="111">
        <v>81500</v>
      </c>
      <c r="AA74" s="111"/>
      <c r="AB74" s="5">
        <f t="shared" si="5"/>
        <v>0</v>
      </c>
      <c r="AC74" s="111"/>
      <c r="AD74" s="111"/>
      <c r="AE74" s="111"/>
      <c r="AF74" s="5">
        <f t="shared" ref="AF74:AF87" si="14">AB74-AC74-AD74+AE74</f>
        <v>0</v>
      </c>
      <c r="AG74" s="111"/>
      <c r="AH74" s="111"/>
      <c r="AI74" s="111"/>
      <c r="AJ74" s="5">
        <f t="shared" ref="AJ74:AJ87" si="15">AF74-AG74-AH74+AI74</f>
        <v>0</v>
      </c>
    </row>
    <row r="75" spans="1:36" s="38" customFormat="1" ht="19.5" x14ac:dyDescent="0.3">
      <c r="A75" s="3">
        <v>35</v>
      </c>
      <c r="B75" s="25" t="s">
        <v>114</v>
      </c>
      <c r="C75" s="4" t="s">
        <v>115</v>
      </c>
      <c r="D75" s="1"/>
      <c r="E75" s="5"/>
      <c r="F75" s="5"/>
      <c r="G75" s="37"/>
      <c r="H75" s="37"/>
      <c r="I75" s="37"/>
      <c r="J75" s="1">
        <v>0</v>
      </c>
      <c r="K75" s="37"/>
      <c r="L75" s="5">
        <v>25000</v>
      </c>
      <c r="M75" s="5">
        <v>25000</v>
      </c>
      <c r="N75" s="5">
        <f t="shared" si="2"/>
        <v>25000</v>
      </c>
      <c r="O75" s="37"/>
      <c r="P75" s="5"/>
      <c r="Q75" s="5">
        <v>25000</v>
      </c>
      <c r="R75" s="5">
        <f t="shared" si="13"/>
        <v>25000</v>
      </c>
      <c r="S75" s="5">
        <v>21726.06</v>
      </c>
      <c r="T75" s="5">
        <f t="shared" si="3"/>
        <v>3273.9399999999987</v>
      </c>
      <c r="U75" s="111">
        <v>3273.94</v>
      </c>
      <c r="V75" s="111"/>
      <c r="W75" s="111"/>
      <c r="X75" s="5">
        <f t="shared" si="4"/>
        <v>-1.3642420526593924E-12</v>
      </c>
      <c r="Y75" s="111"/>
      <c r="Z75" s="111"/>
      <c r="AA75" s="111"/>
      <c r="AB75" s="5">
        <f t="shared" si="5"/>
        <v>-1.3642420526593924E-12</v>
      </c>
      <c r="AC75" s="111"/>
      <c r="AD75" s="111"/>
      <c r="AE75" s="111"/>
      <c r="AF75" s="5">
        <f t="shared" si="14"/>
        <v>-1.3642420526593924E-12</v>
      </c>
      <c r="AG75" s="111"/>
      <c r="AH75" s="111"/>
      <c r="AI75" s="111"/>
      <c r="AJ75" s="5">
        <f t="shared" si="15"/>
        <v>-1.3642420526593924E-12</v>
      </c>
    </row>
    <row r="76" spans="1:36" s="8" customFormat="1" x14ac:dyDescent="0.25">
      <c r="A76" s="77" t="s">
        <v>27</v>
      </c>
      <c r="B76" s="78" t="s">
        <v>113</v>
      </c>
      <c r="C76" s="79" t="s">
        <v>150</v>
      </c>
      <c r="D76" s="40"/>
      <c r="E76" s="5"/>
      <c r="F76" s="41"/>
      <c r="G76" s="42"/>
      <c r="H76" s="42"/>
      <c r="I76" s="103"/>
      <c r="J76" s="1">
        <v>0</v>
      </c>
      <c r="K76" s="34"/>
      <c r="L76" s="34">
        <v>15000</v>
      </c>
      <c r="M76" s="34">
        <v>15000</v>
      </c>
      <c r="N76" s="5">
        <f>J76-K76+L76</f>
        <v>15000</v>
      </c>
      <c r="O76" s="34"/>
      <c r="P76" s="34"/>
      <c r="Q76" s="34">
        <v>15000</v>
      </c>
      <c r="R76" s="5">
        <f t="shared" si="13"/>
        <v>15000</v>
      </c>
      <c r="S76" s="34">
        <v>14871.82</v>
      </c>
      <c r="T76" s="5">
        <f t="shared" si="3"/>
        <v>128.18000000000029</v>
      </c>
      <c r="U76" s="116">
        <v>128.18</v>
      </c>
      <c r="V76" s="116"/>
      <c r="W76" s="116"/>
      <c r="X76" s="5">
        <f t="shared" si="4"/>
        <v>2.8421709430404007E-13</v>
      </c>
      <c r="Y76" s="116"/>
      <c r="Z76" s="116"/>
      <c r="AA76" s="116"/>
      <c r="AB76" s="5">
        <f t="shared" si="5"/>
        <v>2.8421709430404007E-13</v>
      </c>
      <c r="AC76" s="116"/>
      <c r="AD76" s="116"/>
      <c r="AE76" s="116"/>
      <c r="AF76" s="5">
        <f t="shared" si="14"/>
        <v>2.8421709430404007E-13</v>
      </c>
      <c r="AG76" s="116"/>
      <c r="AH76" s="116"/>
      <c r="AI76" s="116"/>
      <c r="AJ76" s="5">
        <f t="shared" si="15"/>
        <v>2.8421709430404007E-13</v>
      </c>
    </row>
    <row r="77" spans="1:36" s="8" customFormat="1" ht="36.75" x14ac:dyDescent="0.25">
      <c r="A77" s="104" t="s">
        <v>27</v>
      </c>
      <c r="B77" s="105" t="s">
        <v>54</v>
      </c>
      <c r="C77" s="79" t="s">
        <v>55</v>
      </c>
      <c r="D77" s="40">
        <v>458705.25</v>
      </c>
      <c r="E77" s="5"/>
      <c r="F77" s="41"/>
      <c r="G77" s="42"/>
      <c r="H77" s="42"/>
      <c r="I77" s="103"/>
      <c r="J77" s="1">
        <f t="shared" si="1"/>
        <v>458705.25</v>
      </c>
      <c r="K77" s="34"/>
      <c r="L77" s="34"/>
      <c r="M77" s="34"/>
      <c r="N77" s="5">
        <f t="shared" si="2"/>
        <v>458705.25</v>
      </c>
      <c r="O77" s="34"/>
      <c r="P77" s="34"/>
      <c r="Q77" s="34"/>
      <c r="R77" s="5">
        <f t="shared" si="13"/>
        <v>458705.25</v>
      </c>
      <c r="S77" s="103">
        <v>431204.72</v>
      </c>
      <c r="T77" s="5">
        <f t="shared" ref="T77:T87" si="16">R77-S77</f>
        <v>27500.530000000028</v>
      </c>
      <c r="U77" s="118">
        <v>27500.53</v>
      </c>
      <c r="V77" s="118"/>
      <c r="W77" s="118"/>
      <c r="X77" s="5">
        <f t="shared" ref="X77:X87" si="17">T77-U77+V77+W77</f>
        <v>2.9103830456733704E-11</v>
      </c>
      <c r="Y77" s="118"/>
      <c r="Z77" s="118"/>
      <c r="AA77" s="118"/>
      <c r="AB77" s="5">
        <f t="shared" ref="AB77:AB87" si="18">X77-Y77-Z77+AA77</f>
        <v>2.9103830456733704E-11</v>
      </c>
      <c r="AC77" s="118"/>
      <c r="AD77" s="118"/>
      <c r="AE77" s="118"/>
      <c r="AF77" s="5">
        <f t="shared" si="14"/>
        <v>2.9103830456733704E-11</v>
      </c>
      <c r="AG77" s="118"/>
      <c r="AH77" s="118"/>
      <c r="AI77" s="118"/>
      <c r="AJ77" s="5">
        <f t="shared" si="15"/>
        <v>2.9103830456733704E-11</v>
      </c>
    </row>
    <row r="78" spans="1:36" s="2" customFormat="1" x14ac:dyDescent="0.25">
      <c r="A78" s="3">
        <v>35</v>
      </c>
      <c r="B78" s="25" t="s">
        <v>43</v>
      </c>
      <c r="C78" s="4" t="s">
        <v>166</v>
      </c>
      <c r="D78" s="1">
        <v>50000</v>
      </c>
      <c r="E78" s="5"/>
      <c r="F78" s="39"/>
      <c r="G78" s="39"/>
      <c r="H78" s="39"/>
      <c r="I78" s="39"/>
      <c r="J78" s="1">
        <f t="shared" si="1"/>
        <v>50000</v>
      </c>
      <c r="K78" s="5"/>
      <c r="L78" s="5"/>
      <c r="M78" s="5"/>
      <c r="N78" s="5">
        <f t="shared" si="2"/>
        <v>50000</v>
      </c>
      <c r="O78" s="5"/>
      <c r="P78" s="5"/>
      <c r="Q78" s="5"/>
      <c r="R78" s="5">
        <f t="shared" si="13"/>
        <v>50000</v>
      </c>
      <c r="S78" s="5">
        <v>0</v>
      </c>
      <c r="T78" s="5">
        <f t="shared" si="16"/>
        <v>50000</v>
      </c>
      <c r="U78" s="111"/>
      <c r="V78" s="111"/>
      <c r="W78" s="111"/>
      <c r="X78" s="5">
        <f t="shared" si="17"/>
        <v>50000</v>
      </c>
      <c r="Y78" s="111"/>
      <c r="Z78" s="111"/>
      <c r="AA78" s="111"/>
      <c r="AB78" s="5">
        <f t="shared" si="18"/>
        <v>50000</v>
      </c>
      <c r="AC78" s="111"/>
      <c r="AD78" s="111"/>
      <c r="AE78" s="111"/>
      <c r="AF78" s="5">
        <f t="shared" si="14"/>
        <v>50000</v>
      </c>
      <c r="AG78" s="111"/>
      <c r="AH78" s="111"/>
      <c r="AI78" s="111"/>
      <c r="AJ78" s="5">
        <f t="shared" si="15"/>
        <v>50000</v>
      </c>
    </row>
    <row r="79" spans="1:36" s="2" customFormat="1" ht="24" x14ac:dyDescent="0.25">
      <c r="A79" s="3">
        <v>35</v>
      </c>
      <c r="B79" s="25" t="s">
        <v>91</v>
      </c>
      <c r="C79" s="4" t="s">
        <v>84</v>
      </c>
      <c r="D79" s="1">
        <v>0</v>
      </c>
      <c r="E79" s="5"/>
      <c r="F79" s="39"/>
      <c r="G79" s="39">
        <v>150000</v>
      </c>
      <c r="H79" s="39"/>
      <c r="I79" s="39"/>
      <c r="J79" s="1">
        <f t="shared" si="1"/>
        <v>150000</v>
      </c>
      <c r="K79" s="5"/>
      <c r="L79" s="5"/>
      <c r="M79" s="5"/>
      <c r="N79" s="5">
        <f t="shared" si="2"/>
        <v>150000</v>
      </c>
      <c r="O79" s="5"/>
      <c r="P79" s="5"/>
      <c r="Q79" s="5"/>
      <c r="R79" s="5">
        <f t="shared" si="13"/>
        <v>150000</v>
      </c>
      <c r="S79" s="5">
        <v>16972.599999999999</v>
      </c>
      <c r="T79" s="5">
        <f t="shared" si="16"/>
        <v>133027.4</v>
      </c>
      <c r="U79" s="111"/>
      <c r="V79" s="111"/>
      <c r="W79" s="111"/>
      <c r="X79" s="5">
        <f t="shared" si="17"/>
        <v>133027.4</v>
      </c>
      <c r="Y79" s="111"/>
      <c r="Z79" s="111"/>
      <c r="AA79" s="111"/>
      <c r="AB79" s="5">
        <f t="shared" si="18"/>
        <v>133027.4</v>
      </c>
      <c r="AC79" s="111">
        <f>109757.99+21527.43</f>
        <v>131285.42000000001</v>
      </c>
      <c r="AD79" s="111"/>
      <c r="AE79" s="111"/>
      <c r="AF79" s="5">
        <f t="shared" si="14"/>
        <v>1741.9799999999814</v>
      </c>
      <c r="AG79" s="111"/>
      <c r="AH79" s="111"/>
      <c r="AI79" s="111"/>
      <c r="AJ79" s="5">
        <f t="shared" si="15"/>
        <v>1741.9799999999814</v>
      </c>
    </row>
    <row r="80" spans="1:36" s="2" customFormat="1" ht="24" x14ac:dyDescent="0.25">
      <c r="A80" s="3">
        <v>35</v>
      </c>
      <c r="B80" s="27" t="s">
        <v>108</v>
      </c>
      <c r="C80" s="4" t="s">
        <v>120</v>
      </c>
      <c r="D80" s="1"/>
      <c r="E80" s="5"/>
      <c r="F80" s="5"/>
      <c r="G80" s="5"/>
      <c r="H80" s="5"/>
      <c r="I80" s="5"/>
      <c r="J80" s="1">
        <v>0</v>
      </c>
      <c r="K80" s="5"/>
      <c r="L80" s="5">
        <v>24200</v>
      </c>
      <c r="M80" s="5">
        <v>24200</v>
      </c>
      <c r="N80" s="5">
        <f>J80-K80+L80</f>
        <v>24200</v>
      </c>
      <c r="O80" s="5">
        <v>24200</v>
      </c>
      <c r="P80" s="5"/>
      <c r="Q80" s="5"/>
      <c r="R80" s="5">
        <f t="shared" si="13"/>
        <v>0</v>
      </c>
      <c r="S80" s="5">
        <v>0</v>
      </c>
      <c r="T80" s="5">
        <f t="shared" si="16"/>
        <v>0</v>
      </c>
      <c r="U80" s="111"/>
      <c r="V80" s="111"/>
      <c r="W80" s="111"/>
      <c r="X80" s="5">
        <f t="shared" si="17"/>
        <v>0</v>
      </c>
      <c r="Y80" s="111"/>
      <c r="Z80" s="111"/>
      <c r="AA80" s="111"/>
      <c r="AB80" s="5">
        <f t="shared" si="18"/>
        <v>0</v>
      </c>
      <c r="AC80" s="111"/>
      <c r="AD80" s="111"/>
      <c r="AE80" s="111"/>
      <c r="AF80" s="5">
        <f t="shared" si="14"/>
        <v>0</v>
      </c>
      <c r="AG80" s="111"/>
      <c r="AH80" s="111"/>
      <c r="AI80" s="111"/>
      <c r="AJ80" s="5">
        <f t="shared" si="15"/>
        <v>0</v>
      </c>
    </row>
    <row r="81" spans="1:36" s="2" customFormat="1" ht="24" hidden="1" x14ac:dyDescent="0.25">
      <c r="A81" s="3">
        <v>35</v>
      </c>
      <c r="B81" s="25" t="s">
        <v>59</v>
      </c>
      <c r="C81" s="4" t="s">
        <v>73</v>
      </c>
      <c r="D81" s="1">
        <v>37200</v>
      </c>
      <c r="E81" s="5"/>
      <c r="F81" s="85">
        <v>37200</v>
      </c>
      <c r="G81" s="5"/>
      <c r="H81" s="5"/>
      <c r="I81" s="39"/>
      <c r="J81" s="1">
        <f t="shared" si="1"/>
        <v>0</v>
      </c>
      <c r="K81" s="5"/>
      <c r="L81" s="5"/>
      <c r="M81" s="5"/>
      <c r="N81" s="5">
        <f t="shared" ref="N81:N85" si="19">J81-K81+L81</f>
        <v>0</v>
      </c>
      <c r="O81" s="5"/>
      <c r="P81" s="5"/>
      <c r="Q81" s="5"/>
      <c r="R81" s="5">
        <f t="shared" si="13"/>
        <v>0</v>
      </c>
      <c r="S81" s="5"/>
      <c r="T81" s="5">
        <f t="shared" si="16"/>
        <v>0</v>
      </c>
      <c r="U81" s="111"/>
      <c r="V81" s="111"/>
      <c r="W81" s="111"/>
      <c r="X81" s="5">
        <f t="shared" si="17"/>
        <v>0</v>
      </c>
      <c r="Y81" s="111"/>
      <c r="Z81" s="111"/>
      <c r="AA81" s="111"/>
      <c r="AB81" s="5">
        <f t="shared" si="18"/>
        <v>0</v>
      </c>
      <c r="AC81" s="111"/>
      <c r="AD81" s="111"/>
      <c r="AE81" s="111"/>
      <c r="AF81" s="5">
        <f t="shared" si="14"/>
        <v>0</v>
      </c>
      <c r="AG81" s="111"/>
      <c r="AH81" s="111"/>
      <c r="AI81" s="111"/>
      <c r="AJ81" s="5">
        <f t="shared" si="15"/>
        <v>0</v>
      </c>
    </row>
    <row r="82" spans="1:36" s="2" customFormat="1" ht="24" hidden="1" x14ac:dyDescent="0.25">
      <c r="A82" s="3">
        <v>35</v>
      </c>
      <c r="B82" s="25" t="s">
        <v>44</v>
      </c>
      <c r="C82" s="4" t="s">
        <v>85</v>
      </c>
      <c r="D82" s="1">
        <v>155562.85</v>
      </c>
      <c r="E82" s="5"/>
      <c r="F82" s="39">
        <f>D82</f>
        <v>155562.85</v>
      </c>
      <c r="G82" s="5"/>
      <c r="H82" s="5"/>
      <c r="I82" s="39"/>
      <c r="J82" s="1">
        <f t="shared" si="1"/>
        <v>0</v>
      </c>
      <c r="K82" s="5"/>
      <c r="L82" s="5"/>
      <c r="M82" s="5"/>
      <c r="N82" s="5">
        <f t="shared" si="19"/>
        <v>0</v>
      </c>
      <c r="O82" s="5"/>
      <c r="P82" s="5"/>
      <c r="Q82" s="5"/>
      <c r="R82" s="5">
        <f t="shared" si="13"/>
        <v>0</v>
      </c>
      <c r="S82" s="5"/>
      <c r="T82" s="5">
        <f t="shared" si="16"/>
        <v>0</v>
      </c>
      <c r="U82" s="111"/>
      <c r="V82" s="111"/>
      <c r="W82" s="111"/>
      <c r="X82" s="5">
        <f t="shared" si="17"/>
        <v>0</v>
      </c>
      <c r="Y82" s="111"/>
      <c r="Z82" s="111"/>
      <c r="AA82" s="111"/>
      <c r="AB82" s="5">
        <f t="shared" si="18"/>
        <v>0</v>
      </c>
      <c r="AC82" s="111"/>
      <c r="AD82" s="111"/>
      <c r="AE82" s="111"/>
      <c r="AF82" s="5">
        <f t="shared" si="14"/>
        <v>0</v>
      </c>
      <c r="AG82" s="111"/>
      <c r="AH82" s="111"/>
      <c r="AI82" s="111"/>
      <c r="AJ82" s="5">
        <f t="shared" si="15"/>
        <v>0</v>
      </c>
    </row>
    <row r="83" spans="1:36" s="23" customFormat="1" ht="19.5" hidden="1" x14ac:dyDescent="0.3">
      <c r="A83" s="24">
        <v>40</v>
      </c>
      <c r="B83" s="18"/>
      <c r="C83" s="19" t="s">
        <v>28</v>
      </c>
      <c r="D83" s="20"/>
      <c r="E83" s="5"/>
      <c r="F83" s="43"/>
      <c r="G83" s="5"/>
      <c r="H83" s="5"/>
      <c r="I83" s="43"/>
      <c r="J83" s="1"/>
      <c r="K83" s="21"/>
      <c r="L83" s="21"/>
      <c r="M83" s="21"/>
      <c r="N83" s="5">
        <f t="shared" si="19"/>
        <v>0</v>
      </c>
      <c r="O83" s="21"/>
      <c r="P83" s="21"/>
      <c r="Q83" s="21"/>
      <c r="R83" s="5">
        <f t="shared" si="13"/>
        <v>0</v>
      </c>
      <c r="S83" s="21"/>
      <c r="T83" s="5">
        <f t="shared" si="16"/>
        <v>0</v>
      </c>
      <c r="U83" s="113"/>
      <c r="V83" s="113"/>
      <c r="W83" s="113"/>
      <c r="X83" s="5">
        <f t="shared" si="17"/>
        <v>0</v>
      </c>
      <c r="Y83" s="113"/>
      <c r="Z83" s="113"/>
      <c r="AA83" s="113"/>
      <c r="AB83" s="5">
        <f t="shared" si="18"/>
        <v>0</v>
      </c>
      <c r="AC83" s="113"/>
      <c r="AD83" s="113"/>
      <c r="AE83" s="113"/>
      <c r="AF83" s="5">
        <f t="shared" si="14"/>
        <v>0</v>
      </c>
      <c r="AG83" s="113"/>
      <c r="AH83" s="113"/>
      <c r="AI83" s="113"/>
      <c r="AJ83" s="5">
        <f t="shared" si="15"/>
        <v>0</v>
      </c>
    </row>
    <row r="84" spans="1:36" s="45" customFormat="1" ht="19.5" customHeight="1" x14ac:dyDescent="0.3">
      <c r="A84" s="24">
        <v>45</v>
      </c>
      <c r="B84" s="18"/>
      <c r="C84" s="19" t="s">
        <v>29</v>
      </c>
      <c r="D84" s="1"/>
      <c r="E84" s="5"/>
      <c r="F84" s="44"/>
      <c r="G84" s="5"/>
      <c r="H84" s="5"/>
      <c r="I84" s="44"/>
      <c r="J84" s="1"/>
      <c r="K84" s="44"/>
      <c r="L84" s="44"/>
      <c r="M84" s="44"/>
      <c r="N84" s="5"/>
      <c r="O84" s="44"/>
      <c r="P84" s="44"/>
      <c r="Q84" s="44"/>
      <c r="R84" s="5"/>
      <c r="S84" s="44"/>
      <c r="T84" s="5">
        <f t="shared" si="16"/>
        <v>0</v>
      </c>
      <c r="U84" s="119"/>
      <c r="V84" s="119"/>
      <c r="W84" s="119"/>
      <c r="X84" s="5">
        <f t="shared" si="17"/>
        <v>0</v>
      </c>
      <c r="Y84" s="119"/>
      <c r="Z84" s="119"/>
      <c r="AA84" s="119"/>
      <c r="AB84" s="5"/>
      <c r="AC84" s="119"/>
      <c r="AD84" s="119"/>
      <c r="AE84" s="119"/>
      <c r="AF84" s="5">
        <f t="shared" si="14"/>
        <v>0</v>
      </c>
      <c r="AG84" s="119"/>
      <c r="AH84" s="119"/>
      <c r="AI84" s="119"/>
      <c r="AJ84" s="5">
        <f t="shared" si="15"/>
        <v>0</v>
      </c>
    </row>
    <row r="85" spans="1:36" s="45" customFormat="1" ht="29.25" customHeight="1" x14ac:dyDescent="0.3">
      <c r="A85" s="3">
        <v>45</v>
      </c>
      <c r="B85" s="25" t="s">
        <v>151</v>
      </c>
      <c r="C85" s="4" t="s">
        <v>155</v>
      </c>
      <c r="D85" s="1"/>
      <c r="E85" s="5"/>
      <c r="F85" s="44"/>
      <c r="G85" s="5"/>
      <c r="H85" s="5"/>
      <c r="I85" s="44"/>
      <c r="J85" s="1">
        <v>0</v>
      </c>
      <c r="K85" s="44"/>
      <c r="L85" s="5">
        <v>37200</v>
      </c>
      <c r="M85" s="5">
        <v>37200</v>
      </c>
      <c r="N85" s="5">
        <f t="shared" si="19"/>
        <v>37200</v>
      </c>
      <c r="O85" s="44"/>
      <c r="P85" s="5"/>
      <c r="Q85" s="5">
        <v>37200</v>
      </c>
      <c r="R85" s="5">
        <f>N85-O85+P85</f>
        <v>37200</v>
      </c>
      <c r="S85" s="5">
        <v>0</v>
      </c>
      <c r="T85" s="5">
        <f t="shared" si="16"/>
        <v>37200</v>
      </c>
      <c r="U85" s="111"/>
      <c r="V85" s="111"/>
      <c r="W85" s="111"/>
      <c r="X85" s="5">
        <f t="shared" si="17"/>
        <v>37200</v>
      </c>
      <c r="Y85" s="111"/>
      <c r="Z85" s="111"/>
      <c r="AA85" s="111"/>
      <c r="AB85" s="5">
        <f t="shared" si="18"/>
        <v>37200</v>
      </c>
      <c r="AC85" s="111"/>
      <c r="AD85" s="111"/>
      <c r="AE85" s="111"/>
      <c r="AF85" s="5">
        <f t="shared" si="14"/>
        <v>37200</v>
      </c>
      <c r="AG85" s="111"/>
      <c r="AH85" s="111"/>
      <c r="AI85" s="111"/>
      <c r="AJ85" s="5">
        <f t="shared" si="15"/>
        <v>37200</v>
      </c>
    </row>
    <row r="86" spans="1:36" s="2" customFormat="1" hidden="1" x14ac:dyDescent="0.25">
      <c r="A86" s="3">
        <v>45</v>
      </c>
      <c r="B86" s="27" t="s">
        <v>34</v>
      </c>
      <c r="C86" s="4" t="s">
        <v>35</v>
      </c>
      <c r="D86" s="1">
        <v>10000</v>
      </c>
      <c r="E86" s="5"/>
      <c r="F86" s="5">
        <v>10000</v>
      </c>
      <c r="G86" s="5"/>
      <c r="H86" s="5"/>
      <c r="I86" s="5"/>
      <c r="J86" s="1">
        <f t="shared" si="1"/>
        <v>0</v>
      </c>
      <c r="K86" s="5"/>
      <c r="L86" s="5"/>
      <c r="M86" s="5"/>
      <c r="N86" s="5">
        <f t="shared" si="2"/>
        <v>0</v>
      </c>
      <c r="O86" s="5"/>
      <c r="P86" s="5"/>
      <c r="Q86" s="5"/>
      <c r="R86" s="5">
        <f>N86-O86+P86</f>
        <v>0</v>
      </c>
      <c r="S86" s="5"/>
      <c r="T86" s="5">
        <f t="shared" si="16"/>
        <v>0</v>
      </c>
      <c r="U86" s="111"/>
      <c r="V86" s="111"/>
      <c r="W86" s="111"/>
      <c r="X86" s="5">
        <f t="shared" si="17"/>
        <v>0</v>
      </c>
      <c r="Y86" s="111"/>
      <c r="Z86" s="111"/>
      <c r="AA86" s="111"/>
      <c r="AB86" s="5">
        <f t="shared" si="18"/>
        <v>0</v>
      </c>
      <c r="AC86" s="111"/>
      <c r="AD86" s="111"/>
      <c r="AE86" s="111"/>
      <c r="AF86" s="5">
        <f t="shared" si="14"/>
        <v>0</v>
      </c>
      <c r="AG86" s="111"/>
      <c r="AH86" s="111"/>
      <c r="AI86" s="111"/>
      <c r="AJ86" s="5">
        <f t="shared" si="15"/>
        <v>0</v>
      </c>
    </row>
    <row r="87" spans="1:36" s="2" customFormat="1" ht="24" x14ac:dyDescent="0.25">
      <c r="A87" s="3">
        <v>45</v>
      </c>
      <c r="B87" s="27" t="s">
        <v>10</v>
      </c>
      <c r="C87" s="4" t="s">
        <v>51</v>
      </c>
      <c r="D87" s="1">
        <v>100</v>
      </c>
      <c r="E87" s="5"/>
      <c r="F87" s="5"/>
      <c r="G87" s="5"/>
      <c r="H87" s="5"/>
      <c r="I87" s="5"/>
      <c r="J87" s="1">
        <f t="shared" si="1"/>
        <v>100</v>
      </c>
      <c r="K87" s="5"/>
      <c r="L87" s="5"/>
      <c r="M87" s="5"/>
      <c r="N87" s="5">
        <f t="shared" si="2"/>
        <v>100</v>
      </c>
      <c r="O87" s="5"/>
      <c r="P87" s="5"/>
      <c r="Q87" s="5"/>
      <c r="R87" s="5">
        <f>N87-O87+P87</f>
        <v>100</v>
      </c>
      <c r="S87" s="5">
        <v>0</v>
      </c>
      <c r="T87" s="5">
        <f t="shared" si="16"/>
        <v>100</v>
      </c>
      <c r="U87" s="111"/>
      <c r="V87" s="111"/>
      <c r="W87" s="111"/>
      <c r="X87" s="5">
        <f t="shared" si="17"/>
        <v>100</v>
      </c>
      <c r="Y87" s="111"/>
      <c r="Z87" s="111">
        <v>100</v>
      </c>
      <c r="AA87" s="111"/>
      <c r="AB87" s="5">
        <f t="shared" si="18"/>
        <v>0</v>
      </c>
      <c r="AC87" s="111"/>
      <c r="AD87" s="111"/>
      <c r="AE87" s="111"/>
      <c r="AF87" s="5">
        <f t="shared" si="14"/>
        <v>0</v>
      </c>
      <c r="AG87" s="111"/>
      <c r="AH87" s="111"/>
      <c r="AI87" s="111"/>
      <c r="AJ87" s="5">
        <f t="shared" si="15"/>
        <v>0</v>
      </c>
    </row>
    <row r="88" spans="1:36" s="51" customFormat="1" ht="19.5" x14ac:dyDescent="0.3">
      <c r="A88" s="46"/>
      <c r="B88" s="47"/>
      <c r="C88" s="48" t="s">
        <v>30</v>
      </c>
      <c r="D88" s="49">
        <f>SUM(D4:D87)</f>
        <v>2790387.3400000003</v>
      </c>
      <c r="E88" s="50">
        <f>SUM(E4:E87)</f>
        <v>535703.24</v>
      </c>
      <c r="F88" s="50">
        <f>SUM(F4:F87)</f>
        <v>283009.56</v>
      </c>
      <c r="G88" s="50">
        <f>SUM(G4:G87)</f>
        <v>283009.56</v>
      </c>
      <c r="H88" s="50"/>
      <c r="I88" s="50">
        <f t="shared" ref="I88:AF88" si="20">SUM(I4:I87)</f>
        <v>834270</v>
      </c>
      <c r="J88" s="49">
        <f t="shared" si="20"/>
        <v>3088954.1</v>
      </c>
      <c r="K88" s="49">
        <f t="shared" si="20"/>
        <v>471400</v>
      </c>
      <c r="L88" s="49">
        <f t="shared" si="20"/>
        <v>471400</v>
      </c>
      <c r="M88" s="49">
        <f t="shared" si="20"/>
        <v>834270</v>
      </c>
      <c r="N88" s="49">
        <f t="shared" si="20"/>
        <v>3088954.1</v>
      </c>
      <c r="O88" s="49">
        <f t="shared" si="20"/>
        <v>188400</v>
      </c>
      <c r="P88" s="49">
        <f t="shared" si="20"/>
        <v>188400</v>
      </c>
      <c r="Q88" s="49">
        <f t="shared" si="20"/>
        <v>834270</v>
      </c>
      <c r="R88" s="49">
        <f t="shared" si="20"/>
        <v>2938443.05</v>
      </c>
      <c r="S88" s="49">
        <f t="shared" si="20"/>
        <v>1111684.1300000001</v>
      </c>
      <c r="T88" s="49">
        <f t="shared" si="20"/>
        <v>1826758.92</v>
      </c>
      <c r="U88" s="49">
        <f t="shared" si="20"/>
        <v>366577.36</v>
      </c>
      <c r="V88" s="49">
        <f t="shared" si="20"/>
        <v>366577.36</v>
      </c>
      <c r="W88" s="49">
        <f t="shared" si="20"/>
        <v>834270</v>
      </c>
      <c r="X88" s="49">
        <f t="shared" si="20"/>
        <v>2661028.92</v>
      </c>
      <c r="Y88" s="49">
        <f t="shared" si="20"/>
        <v>161371.03</v>
      </c>
      <c r="Z88" s="49">
        <f t="shared" si="20"/>
        <v>194638.03</v>
      </c>
      <c r="AA88" s="49">
        <f t="shared" si="20"/>
        <v>194638.03</v>
      </c>
      <c r="AB88" s="49">
        <f t="shared" si="20"/>
        <v>2499657.89</v>
      </c>
      <c r="AC88" s="49">
        <f t="shared" si="20"/>
        <v>343663.05000000005</v>
      </c>
      <c r="AD88" s="49">
        <f t="shared" si="20"/>
        <v>93068.03</v>
      </c>
      <c r="AE88" s="49">
        <f t="shared" si="20"/>
        <v>93068.03</v>
      </c>
      <c r="AF88" s="49">
        <f t="shared" si="20"/>
        <v>2155994.8400000003</v>
      </c>
      <c r="AG88" s="49">
        <f t="shared" ref="AG88:AJ88" si="21">SUM(AG4:AG87)</f>
        <v>0</v>
      </c>
      <c r="AH88" s="49">
        <f t="shared" si="21"/>
        <v>61033.97</v>
      </c>
      <c r="AI88" s="49">
        <f t="shared" si="21"/>
        <v>61033.97</v>
      </c>
      <c r="AJ88" s="49">
        <f t="shared" si="21"/>
        <v>2155994.8400000003</v>
      </c>
    </row>
    <row r="89" spans="1:36" s="51" customFormat="1" ht="19.5" x14ac:dyDescent="0.3">
      <c r="A89" s="52"/>
      <c r="B89" s="53"/>
      <c r="C89" s="48"/>
      <c r="D89" s="49"/>
      <c r="E89" s="54"/>
      <c r="F89" s="54"/>
      <c r="G89" s="54"/>
      <c r="H89" s="54"/>
      <c r="I89" s="54"/>
      <c r="J89" s="55"/>
      <c r="K89" s="89"/>
      <c r="L89" s="89"/>
      <c r="O89" s="89"/>
      <c r="P89" s="89"/>
      <c r="R89" s="132"/>
      <c r="S89" s="89"/>
      <c r="T89" s="89"/>
      <c r="U89" s="120"/>
      <c r="V89" s="120"/>
      <c r="W89" s="120"/>
      <c r="X89" s="89"/>
      <c r="Y89" s="120"/>
      <c r="Z89" s="120">
        <f>Z88-AA88</f>
        <v>0</v>
      </c>
      <c r="AA89" s="120"/>
      <c r="AB89" s="89"/>
      <c r="AC89" s="120"/>
      <c r="AD89" s="120">
        <f>AD88-AE88</f>
        <v>0</v>
      </c>
      <c r="AE89" s="120"/>
      <c r="AF89" s="89"/>
      <c r="AG89" s="120"/>
      <c r="AH89" s="120">
        <f>AH88-AI88</f>
        <v>0</v>
      </c>
      <c r="AI89" s="120"/>
      <c r="AJ89" s="89"/>
    </row>
    <row r="90" spans="1:36" ht="15.75" x14ac:dyDescent="0.25">
      <c r="C90" s="90" t="s">
        <v>174</v>
      </c>
      <c r="D90" s="58" t="e">
        <f>#REF!-#REF!</f>
        <v>#REF!</v>
      </c>
      <c r="J90" s="59"/>
      <c r="R90" s="131">
        <f>R88-T88</f>
        <v>1111684.1299999999</v>
      </c>
      <c r="T90" s="59"/>
      <c r="U90" s="144"/>
      <c r="V90" s="144"/>
      <c r="W90" s="144"/>
      <c r="X90" s="59"/>
      <c r="Y90" s="144"/>
      <c r="Z90" s="144"/>
      <c r="AA90" s="144"/>
      <c r="AB90" s="59"/>
      <c r="AC90" s="144"/>
      <c r="AD90" s="144"/>
      <c r="AE90" s="144"/>
      <c r="AF90" s="59"/>
      <c r="AG90" s="144"/>
      <c r="AH90" s="144"/>
      <c r="AI90" s="144"/>
      <c r="AJ90" s="59"/>
    </row>
    <row r="91" spans="1:36" x14ac:dyDescent="0.25">
      <c r="D91" s="59"/>
      <c r="T91" s="59"/>
      <c r="U91" s="144"/>
      <c r="V91" s="144"/>
      <c r="W91" s="144"/>
      <c r="X91" s="59"/>
      <c r="Y91" s="144"/>
      <c r="Z91" s="144"/>
      <c r="AA91" s="144"/>
      <c r="AB91" s="59"/>
      <c r="AC91" s="144"/>
      <c r="AD91" s="144"/>
      <c r="AE91" s="144"/>
      <c r="AF91" s="59"/>
      <c r="AG91" s="144"/>
      <c r="AH91" s="144"/>
      <c r="AI91" s="144"/>
      <c r="AJ91" s="59"/>
    </row>
    <row r="92" spans="1:36" x14ac:dyDescent="0.25">
      <c r="D92" s="59"/>
      <c r="L92" s="59"/>
      <c r="P92" s="59"/>
      <c r="T92" s="59"/>
      <c r="U92" s="144"/>
      <c r="V92" s="144"/>
      <c r="W92" s="144"/>
      <c r="X92" s="59"/>
      <c r="Y92" s="144"/>
      <c r="Z92" s="144"/>
      <c r="AA92" s="144"/>
      <c r="AB92" s="59"/>
      <c r="AC92" s="144"/>
      <c r="AD92" s="144"/>
      <c r="AE92" s="144"/>
      <c r="AF92" s="59"/>
      <c r="AG92" s="144"/>
      <c r="AH92" s="144"/>
      <c r="AI92" s="144"/>
      <c r="AJ92" s="59"/>
    </row>
    <row r="93" spans="1:36" x14ac:dyDescent="0.25">
      <c r="D93" s="59">
        <v>316866</v>
      </c>
      <c r="J93" s="59"/>
    </row>
    <row r="94" spans="1:36" x14ac:dyDescent="0.25">
      <c r="C94" s="60"/>
      <c r="D94" s="59">
        <v>150000</v>
      </c>
    </row>
    <row r="95" spans="1:36" s="59" customFormat="1" x14ac:dyDescent="0.25">
      <c r="A95" s="56"/>
      <c r="B95" s="57"/>
      <c r="C95" s="60"/>
      <c r="D95" s="59">
        <v>186707</v>
      </c>
      <c r="J95" s="56"/>
      <c r="K95" s="56"/>
      <c r="O95" s="56"/>
      <c r="S95" s="56"/>
      <c r="T95" s="56"/>
      <c r="U95" s="121"/>
      <c r="V95" s="121"/>
      <c r="W95" s="121"/>
      <c r="Y95" s="121"/>
      <c r="Z95" s="121"/>
      <c r="AA95" s="121"/>
      <c r="AC95" s="121"/>
      <c r="AD95" s="121"/>
      <c r="AE95" s="121"/>
      <c r="AG95" s="121"/>
      <c r="AH95" s="121"/>
      <c r="AI95" s="121"/>
    </row>
    <row r="96" spans="1:36" s="59" customFormat="1" x14ac:dyDescent="0.25">
      <c r="A96" s="56"/>
      <c r="B96" s="57"/>
      <c r="C96" s="56"/>
      <c r="D96" s="61">
        <f>SUM(D93:D95)</f>
        <v>653573</v>
      </c>
      <c r="J96" s="56"/>
      <c r="K96" s="56"/>
      <c r="O96" s="56"/>
      <c r="S96" s="56"/>
      <c r="T96" s="56"/>
      <c r="U96" s="121"/>
      <c r="V96" s="121"/>
      <c r="W96" s="121"/>
      <c r="Y96" s="121"/>
      <c r="Z96" s="121"/>
      <c r="AA96" s="121"/>
      <c r="AC96" s="121"/>
      <c r="AD96" s="121"/>
      <c r="AE96" s="121"/>
      <c r="AG96" s="121"/>
      <c r="AH96" s="121"/>
      <c r="AI96" s="121"/>
    </row>
  </sheetData>
  <mergeCells count="3">
    <mergeCell ref="A1:B1"/>
    <mergeCell ref="A2:D2"/>
    <mergeCell ref="A3:B3"/>
  </mergeCells>
  <pageMargins left="0.25" right="0.25" top="0.75" bottom="0.75" header="0.3" footer="0.3"/>
  <pageSetup paperSize="8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ΣΑΤΑ 1η Ανακατανομή 2024 </vt:lpstr>
      <vt:lpstr>ΣΑΤΑ 2η Ανακατανομή 2024 </vt:lpstr>
      <vt:lpstr>ΣΑΤΑ 3η Ανακατανομή 2024 </vt:lpstr>
      <vt:lpstr>ΣΑΤΑ 4η Ανακατανομή 2024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Καιμάζογλου Ιωάννα</dc:creator>
  <cp:lastModifiedBy>ΔΕΣΠΟΙΝΑ ΤΣΟΥΧΝΙΚΑ</cp:lastModifiedBy>
  <cp:lastPrinted>2024-11-07T11:50:01Z</cp:lastPrinted>
  <dcterms:created xsi:type="dcterms:W3CDTF">2020-01-17T06:39:19Z</dcterms:created>
  <dcterms:modified xsi:type="dcterms:W3CDTF">2024-11-20T10:00:59Z</dcterms:modified>
</cp:coreProperties>
</file>